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7665" yWindow="65521" windowWidth="7650" windowHeight="8625" tabRatio="717" activeTab="0"/>
  </bookViews>
  <sheets>
    <sheet name="P&amp;L" sheetId="1" r:id="rId1"/>
    <sheet name="BS" sheetId="2" r:id="rId2"/>
    <sheet name="Equity" sheetId="3" r:id="rId3"/>
    <sheet name="Cashflow" sheetId="4" r:id="rId4"/>
  </sheets>
  <definedNames>
    <definedName name="_xlnm.Print_Area" localSheetId="1">'BS'!$A$1:$G$55</definedName>
    <definedName name="_xlnm.Print_Area" localSheetId="3">'Cashflow'!$A$1:$J$61</definedName>
    <definedName name="_xlnm.Print_Area" localSheetId="2">'Equity'!$A$1:$G$56</definedName>
    <definedName name="_xlnm.Print_Area" localSheetId="0">'P&amp;L'!$A$1:$G$50</definedName>
  </definedNames>
  <calcPr fullCalcOnLoad="1"/>
</workbook>
</file>

<file path=xl/comments2.xml><?xml version="1.0" encoding="utf-8"?>
<comments xmlns="http://schemas.openxmlformats.org/spreadsheetml/2006/main">
  <authors>
    <author>lam.juenhuey</author>
  </authors>
  <commentList>
    <comment ref="E14" authorId="0">
      <text>
        <r>
          <rPr>
            <b/>
            <sz val="8"/>
            <rFont val="Tahoma"/>
            <family val="0"/>
          </rPr>
          <t>lam.juenhuey:</t>
        </r>
        <r>
          <rPr>
            <sz val="8"/>
            <rFont val="Tahoma"/>
            <family val="0"/>
          </rPr>
          <t xml:space="preserve">
OSKP=Kepong &amp; Segamat</t>
        </r>
      </text>
    </comment>
    <comment ref="F14" authorId="0">
      <text>
        <r>
          <rPr>
            <b/>
            <sz val="8"/>
            <rFont val="Tahoma"/>
            <family val="0"/>
          </rPr>
          <t>lam.juenhuey:</t>
        </r>
        <r>
          <rPr>
            <sz val="8"/>
            <rFont val="Tahoma"/>
            <family val="0"/>
          </rPr>
          <t xml:space="preserve">
OSKP = Kepong</t>
        </r>
      </text>
    </comment>
    <comment ref="G14" authorId="0">
      <text>
        <r>
          <rPr>
            <b/>
            <sz val="8"/>
            <rFont val="Tahoma"/>
            <family val="0"/>
          </rPr>
          <t>lam.juenhuey:</t>
        </r>
        <r>
          <rPr>
            <sz val="8"/>
            <rFont val="Tahoma"/>
            <family val="0"/>
          </rPr>
          <t xml:space="preserve">
OSKP=Kepong &amp; Segamat</t>
        </r>
      </text>
    </comment>
  </commentList>
</comments>
</file>

<file path=xl/sharedStrings.xml><?xml version="1.0" encoding="utf-8"?>
<sst xmlns="http://schemas.openxmlformats.org/spreadsheetml/2006/main" count="178" uniqueCount="128">
  <si>
    <t>Reserves</t>
  </si>
  <si>
    <t>RM'000</t>
  </si>
  <si>
    <t>Total</t>
  </si>
  <si>
    <t>Profit before taxation</t>
  </si>
  <si>
    <t>Other operating income</t>
  </si>
  <si>
    <t>Finance costs</t>
  </si>
  <si>
    <t>Basic</t>
  </si>
  <si>
    <t>As at</t>
  </si>
  <si>
    <t>Operating expenses</t>
  </si>
  <si>
    <t>Share</t>
  </si>
  <si>
    <t>Retained</t>
  </si>
  <si>
    <t>ended</t>
  </si>
  <si>
    <t>Changes in working capital :-</t>
  </si>
  <si>
    <t>OSK PROPERTY HOLDINGS BERHAD (201666-D)</t>
  </si>
  <si>
    <t xml:space="preserve">Current </t>
  </si>
  <si>
    <t>quarter</t>
  </si>
  <si>
    <t>Comparative</t>
  </si>
  <si>
    <t>Current</t>
  </si>
  <si>
    <t>Preceding</t>
  </si>
  <si>
    <t>capital</t>
  </si>
  <si>
    <t>premium</t>
  </si>
  <si>
    <t>profits</t>
  </si>
  <si>
    <t>Income tax paid</t>
  </si>
  <si>
    <t>ASSETS</t>
  </si>
  <si>
    <t>Operating profit before working capital changes</t>
  </si>
  <si>
    <t>Net change in cash and cash equivalents</t>
  </si>
  <si>
    <t>Revenue</t>
  </si>
  <si>
    <t>Interest received</t>
  </si>
  <si>
    <t>Dividends paid</t>
  </si>
  <si>
    <t>Net profit for the period</t>
  </si>
  <si>
    <t>Net profit for the year</t>
  </si>
  <si>
    <t>Dividends</t>
  </si>
  <si>
    <t>Income tax refunded</t>
  </si>
  <si>
    <t>Interest paid</t>
  </si>
  <si>
    <t>Adjustments for non-cash and non-operating items</t>
  </si>
  <si>
    <t>Property, plant and equipment</t>
  </si>
  <si>
    <t>Current assets</t>
  </si>
  <si>
    <t>Receivables, deposits and prepayments</t>
  </si>
  <si>
    <t>Cash, bank balances and deposits</t>
  </si>
  <si>
    <t>Current liabilities</t>
  </si>
  <si>
    <t>Payables, deposits and accruals</t>
  </si>
  <si>
    <t>Share capital</t>
  </si>
  <si>
    <t>year to date</t>
  </si>
  <si>
    <t>Net change in intercompany balances</t>
  </si>
  <si>
    <t>Land held for property development</t>
  </si>
  <si>
    <t>Tax payable</t>
  </si>
  <si>
    <t>Warrants</t>
  </si>
  <si>
    <t>Cash flow from operating activities</t>
  </si>
  <si>
    <t>Net change in development costs</t>
  </si>
  <si>
    <t>Cash flow from investing activities</t>
  </si>
  <si>
    <t>Cash flow from financing activities</t>
  </si>
  <si>
    <t>Housing Development Accounts</t>
  </si>
  <si>
    <t>shares</t>
  </si>
  <si>
    <t>Net cash used in investing activities</t>
  </si>
  <si>
    <t>Payment of BaIDS issuance expenses</t>
  </si>
  <si>
    <t>Payment of Warrants issuance expenses</t>
  </si>
  <si>
    <t>Net change in current assets</t>
  </si>
  <si>
    <t>Net change in current liabilities</t>
  </si>
  <si>
    <t>Group proportionate allocation of</t>
  </si>
  <si>
    <t>fair value of land cost</t>
  </si>
  <si>
    <t>Property development costs</t>
  </si>
  <si>
    <t>Payment of BaIDS profits</t>
  </si>
  <si>
    <t xml:space="preserve">Preceding </t>
  </si>
  <si>
    <t>Purchase of own shares</t>
  </si>
  <si>
    <t>Payment on early redemption of BaIDS</t>
  </si>
  <si>
    <t>Treasury</t>
  </si>
  <si>
    <t>Less: Treasury shares</t>
  </si>
  <si>
    <t>Progress billings</t>
  </si>
  <si>
    <t>Profit Service Reserve and Reserve Accounts</t>
  </si>
  <si>
    <t>Profit from operations</t>
  </si>
  <si>
    <t>Amount due to a related company</t>
  </si>
  <si>
    <t>31/12/2005</t>
  </si>
  <si>
    <t>Deposit with Licensed Banks</t>
  </si>
  <si>
    <t>Net Asset per Share (RM)</t>
  </si>
  <si>
    <t>31/3/2005</t>
  </si>
  <si>
    <t>31/3/2006</t>
  </si>
  <si>
    <t>(Audited)</t>
  </si>
  <si>
    <t>Preceding financial year ended</t>
  </si>
  <si>
    <t>Investment properties</t>
  </si>
  <si>
    <t>Accrued billings</t>
  </si>
  <si>
    <t>Net change in accrued/progress billings</t>
  </si>
  <si>
    <t>Tax expense</t>
  </si>
  <si>
    <t>Purchase of plant and equipment</t>
  </si>
  <si>
    <t>Proceeds from disposal of plant and equipment</t>
  </si>
  <si>
    <t>Net cash used in financing activities</t>
  </si>
  <si>
    <t>Net cash (used in)/from operating activities</t>
  </si>
  <si>
    <t>Earnings per share (sen) attributable to</t>
  </si>
  <si>
    <t>Non-current assets</t>
  </si>
  <si>
    <t>TOTAL ASSETS</t>
  </si>
  <si>
    <t>EQUITY AND LIABILITIES</t>
  </si>
  <si>
    <t>Total equity</t>
  </si>
  <si>
    <t>Non-current liabilities</t>
  </si>
  <si>
    <t>Seven (7)-Year Serial Al-Bai'</t>
  </si>
  <si>
    <t>Bithaman Ajil Islamic Debt Securities ("BaIDS")</t>
  </si>
  <si>
    <t>Deferred tax liabilities</t>
  </si>
  <si>
    <t>Total liabilities</t>
  </si>
  <si>
    <t>TOTAL EQUITY AND LIABILITIES</t>
  </si>
  <si>
    <t xml:space="preserve">   recognised directly in equity</t>
  </si>
  <si>
    <t xml:space="preserve">Total recognised income and </t>
  </si>
  <si>
    <t xml:space="preserve">   expenses for the financial period</t>
  </si>
  <si>
    <t xml:space="preserve">   expenses for the financial year</t>
  </si>
  <si>
    <t>Cash on hand and banks</t>
  </si>
  <si>
    <t>QUARTERLY REPORT FOR THE FIRST QUARTER ENDED 31 MARCH 2006</t>
  </si>
  <si>
    <t>UNAUDITED CONDENSED CONSOLIDATED INCOME STATEMENTS</t>
  </si>
  <si>
    <t>UNAUDITED CONDENSED CONSOLIDATED BALANCE SHEETS</t>
  </si>
  <si>
    <t>UNAUDITED CONDENSED CONSOLIDATED STATEMENT OF CHANGES IN EQUITY</t>
  </si>
  <si>
    <t>UNAUDITED CONDENSED CONSOLIDATED CASH FLOW STATEMENTS</t>
  </si>
  <si>
    <t>Current year to date ended</t>
  </si>
  <si>
    <t>31 March 2006 (unaudited)</t>
  </si>
  <si>
    <t>At 1 January 2006</t>
  </si>
  <si>
    <t>At 31 March 2006</t>
  </si>
  <si>
    <t>At 1 January 2005</t>
  </si>
  <si>
    <t>At 31 March 2005</t>
  </si>
  <si>
    <t>Preceding year to date ended</t>
  </si>
  <si>
    <t>31 March 2005 (unaudited)</t>
  </si>
  <si>
    <t>31 December 2005 (audited)</t>
  </si>
  <si>
    <t>At 31 December 2005</t>
  </si>
  <si>
    <t>financial year</t>
  </si>
  <si>
    <t>Net cash (used in)/generated from operations</t>
  </si>
  <si>
    <t>Cash and cash equivalents at beginning of the period/year</t>
  </si>
  <si>
    <t>Cash and cash equivalents at end of the period/year</t>
  </si>
  <si>
    <t>Cash and cash equivalents at end of the period/year comprised:</t>
  </si>
  <si>
    <t xml:space="preserve">Attributable to equity holders </t>
  </si>
  <si>
    <t xml:space="preserve">Equity attributable to equity holders </t>
  </si>
  <si>
    <t>equity holders (Note B13):</t>
  </si>
  <si>
    <t>(The notes set out on pages 5 to 8 form an integral part of and should be read in conjunction with this quarterly report).</t>
  </si>
  <si>
    <t xml:space="preserve">Warrants issuance expenses </t>
  </si>
  <si>
    <t>Diluted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</si>
</sst>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#,##0.0_);\(#,##0.0\)"/>
    <numFmt numFmtId="179" formatCode="0.0"/>
    <numFmt numFmtId="180" formatCode="#,##0.0000_);\(#,##0.0000\)"/>
    <numFmt numFmtId="181" formatCode="#,##0.000_);\(#,##0.000\)"/>
    <numFmt numFmtId="182" formatCode="0.000"/>
    <numFmt numFmtId="183" formatCode="0.0000"/>
    <numFmt numFmtId="184" formatCode="_(* #,##0.0_);_(* \(#,##0.0\);_(* &quot;-&quot;??_);_(@_)"/>
    <numFmt numFmtId="185" formatCode="_(* #,##0_);_(* \(#,##0\);_(* &quot;-&quot;??_);_(@_)"/>
    <numFmt numFmtId="186" formatCode="0_);\(0\)"/>
    <numFmt numFmtId="187" formatCode="0.00_ ;\-0.00\ "/>
    <numFmt numFmtId="188" formatCode="#,##0_ ;\-#,##0\ "/>
    <numFmt numFmtId="189" formatCode="#,##0.00_ ;\-#,##0.00\ "/>
    <numFmt numFmtId="190" formatCode="_(* #,##0.000_);_(* \(#,##0.000\);_(* &quot;-&quot;??_);_(@_)"/>
    <numFmt numFmtId="191" formatCode="#,##0.00000_);\(#,##0.00000\)"/>
    <numFmt numFmtId="192" formatCode="#,##0.000000_);\(#,##0.000000\)"/>
    <numFmt numFmtId="193" formatCode="#,##0.0000000_);\(#,##0.0000000\)"/>
    <numFmt numFmtId="194" formatCode="_(* #,##0.0000_);_(* \(#,##0.0000\);_(* &quot;-&quot;??_);_(@_)"/>
    <numFmt numFmtId="195" formatCode="_(* #,##0.00000_);_(* \(#,##0.00000\);_(* &quot;-&quot;??_);_(@_)"/>
    <numFmt numFmtId="196" formatCode="0.00_);\(0.00\)"/>
    <numFmt numFmtId="197" formatCode="d/mmm"/>
    <numFmt numFmtId="198" formatCode="_(* #,##0.0_);_(* \(#,##0.0\);_(* &quot;-&quot;_);_(@_)"/>
    <numFmt numFmtId="199" formatCode="_(* #,##0.000000_);_(* \(#,##0.000000\);_(* &quot;-&quot;??_);_(@_)"/>
    <numFmt numFmtId="200" formatCode="#,##0.000;\-#,##0.000"/>
    <numFmt numFmtId="201" formatCode="[$-809]dd\ mmmm\ yyyy"/>
    <numFmt numFmtId="202" formatCode="_(* #,##0.00_);_(* \(#,##0.00\);_(* &quot;-&quot;_);_(@_)"/>
  </numFmts>
  <fonts count="1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ms Rmn"/>
      <family val="0"/>
    </font>
    <font>
      <u val="single"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7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37" fontId="2" fillId="0" borderId="0" xfId="0" applyNumberFormat="1" applyFont="1" applyFill="1" applyAlignment="1">
      <alignment/>
    </xf>
    <xf numFmtId="37" fontId="2" fillId="0" borderId="0" xfId="0" applyNumberFormat="1" applyFont="1" applyFill="1" applyAlignment="1">
      <alignment horizontal="right"/>
    </xf>
    <xf numFmtId="37" fontId="2" fillId="0" borderId="0" xfId="0" applyNumberFormat="1" applyFont="1" applyFill="1" applyBorder="1" applyAlignment="1">
      <alignment/>
    </xf>
    <xf numFmtId="37" fontId="2" fillId="0" borderId="0" xfId="0" applyNumberFormat="1" applyFont="1" applyFill="1" applyAlignment="1">
      <alignment horizontal="center"/>
    </xf>
    <xf numFmtId="186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20" applyFont="1" applyFill="1" applyAlignment="1">
      <alignment horizontal="centerContinuous" vertical="center"/>
      <protection/>
    </xf>
    <xf numFmtId="0" fontId="2" fillId="0" borderId="0" xfId="20" applyFont="1" applyFill="1" applyAlignment="1">
      <alignment vertical="center"/>
      <protection/>
    </xf>
    <xf numFmtId="37" fontId="2" fillId="0" borderId="0" xfId="20" applyNumberFormat="1" applyFont="1" applyFill="1" applyAlignment="1">
      <alignment horizontal="left" vertical="center"/>
      <protection/>
    </xf>
    <xf numFmtId="37" fontId="2" fillId="0" borderId="0" xfId="20" applyNumberFormat="1" applyFont="1" applyFill="1" applyAlignment="1">
      <alignment vertical="center"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37" fontId="2" fillId="0" borderId="0" xfId="0" applyNumberFormat="1" applyFont="1" applyFill="1" applyAlignment="1">
      <alignment horizontal="center" wrapText="1"/>
    </xf>
    <xf numFmtId="185" fontId="2" fillId="0" borderId="0" xfId="15" applyNumberFormat="1" applyFont="1" applyFill="1" applyAlignment="1">
      <alignment/>
    </xf>
    <xf numFmtId="171" fontId="2" fillId="0" borderId="0" xfId="15" applyFont="1" applyFill="1" applyAlignment="1">
      <alignment/>
    </xf>
    <xf numFmtId="39" fontId="2" fillId="0" borderId="0" xfId="0" applyNumberFormat="1" applyFont="1" applyFill="1" applyAlignment="1">
      <alignment/>
    </xf>
    <xf numFmtId="185" fontId="2" fillId="0" borderId="0" xfId="15" applyNumberFormat="1" applyFont="1" applyFill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185" fontId="2" fillId="0" borderId="0" xfId="15" applyNumberFormat="1" applyFont="1" applyFill="1" applyBorder="1" applyAlignment="1">
      <alignment vertical="center"/>
    </xf>
    <xf numFmtId="185" fontId="2" fillId="0" borderId="0" xfId="15" applyNumberFormat="1" applyFont="1" applyFill="1" applyAlignment="1">
      <alignment vertical="center"/>
    </xf>
    <xf numFmtId="37" fontId="2" fillId="0" borderId="0" xfId="0" applyNumberFormat="1" applyFont="1" applyFill="1" applyBorder="1" applyAlignment="1">
      <alignment horizontal="center"/>
    </xf>
    <xf numFmtId="185" fontId="2" fillId="0" borderId="0" xfId="15" applyNumberFormat="1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186" fontId="4" fillId="0" borderId="0" xfId="0" applyNumberFormat="1" applyFont="1" applyFill="1" applyBorder="1" applyAlignment="1" quotePrefix="1">
      <alignment horizontal="center"/>
    </xf>
    <xf numFmtId="171" fontId="2" fillId="0" borderId="0" xfId="15" applyFont="1" applyFill="1" applyBorder="1" applyAlignment="1">
      <alignment/>
    </xf>
    <xf numFmtId="0" fontId="2" fillId="0" borderId="0" xfId="0" applyFont="1" applyFill="1" applyBorder="1" applyAlignment="1">
      <alignment/>
    </xf>
    <xf numFmtId="39" fontId="2" fillId="0" borderId="0" xfId="0" applyNumberFormat="1" applyFont="1" applyFill="1" applyBorder="1" applyAlignment="1">
      <alignment/>
    </xf>
    <xf numFmtId="39" fontId="2" fillId="0" borderId="0" xfId="0" applyNumberFormat="1" applyFont="1" applyFill="1" applyBorder="1" applyAlignment="1">
      <alignment horizontal="right"/>
    </xf>
    <xf numFmtId="37" fontId="1" fillId="0" borderId="0" xfId="0" applyNumberFormat="1" applyFont="1" applyFill="1" applyAlignment="1">
      <alignment horizontal="center"/>
    </xf>
    <xf numFmtId="186" fontId="1" fillId="0" borderId="0" xfId="20" applyNumberFormat="1" applyFont="1" applyFill="1" applyAlignment="1">
      <alignment horizontal="center" vertical="center"/>
      <protection/>
    </xf>
    <xf numFmtId="186" fontId="1" fillId="0" borderId="0" xfId="0" applyNumberFormat="1" applyFont="1" applyFill="1" applyAlignment="1">
      <alignment horizontal="center"/>
    </xf>
    <xf numFmtId="37" fontId="1" fillId="0" borderId="0" xfId="0" applyNumberFormat="1" applyFont="1" applyFill="1" applyAlignment="1">
      <alignment horizontal="center" vertical="center"/>
    </xf>
    <xf numFmtId="37" fontId="1" fillId="0" borderId="0" xfId="20" applyNumberFormat="1" applyFont="1" applyFill="1" applyBorder="1" applyAlignment="1">
      <alignment horizontal="center" vertical="center"/>
      <protection/>
    </xf>
    <xf numFmtId="37" fontId="1" fillId="0" borderId="0" xfId="20" applyNumberFormat="1" applyFont="1" applyFill="1" applyAlignment="1">
      <alignment horizontal="left" vertical="center"/>
      <protection/>
    </xf>
    <xf numFmtId="0" fontId="1" fillId="0" borderId="0" xfId="20" applyFont="1" applyFill="1" applyAlignment="1">
      <alignment vertical="center"/>
      <protection/>
    </xf>
    <xf numFmtId="185" fontId="1" fillId="0" borderId="0" xfId="15" applyNumberFormat="1" applyFont="1" applyFill="1" applyAlignment="1">
      <alignment horizontal="right" vertical="center"/>
    </xf>
    <xf numFmtId="185" fontId="1" fillId="0" borderId="1" xfId="15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85" fontId="1" fillId="0" borderId="0" xfId="15" applyNumberFormat="1" applyFont="1" applyFill="1" applyBorder="1" applyAlignment="1">
      <alignment vertical="center"/>
    </xf>
    <xf numFmtId="185" fontId="1" fillId="0" borderId="0" xfId="15" applyNumberFormat="1" applyFont="1" applyFill="1" applyAlignment="1">
      <alignment vertical="center"/>
    </xf>
    <xf numFmtId="185" fontId="2" fillId="0" borderId="2" xfId="15" applyNumberFormat="1" applyFont="1" applyFill="1" applyBorder="1" applyAlignment="1">
      <alignment/>
    </xf>
    <xf numFmtId="185" fontId="2" fillId="0" borderId="2" xfId="15" applyNumberFormat="1" applyFont="1" applyFill="1" applyBorder="1" applyAlignment="1">
      <alignment horizontal="right"/>
    </xf>
    <xf numFmtId="185" fontId="2" fillId="0" borderId="3" xfId="15" applyNumberFormat="1" applyFont="1" applyFill="1" applyBorder="1" applyAlignment="1">
      <alignment/>
    </xf>
    <xf numFmtId="37" fontId="1" fillId="0" borderId="0" xfId="19" applyFont="1" applyFill="1" applyAlignment="1">
      <alignment horizontal="centerContinuous" vertical="center"/>
      <protection/>
    </xf>
    <xf numFmtId="37" fontId="2" fillId="0" borderId="0" xfId="19" applyFont="1" applyFill="1" applyAlignment="1">
      <alignment vertical="center"/>
      <protection/>
    </xf>
    <xf numFmtId="37" fontId="1" fillId="0" borderId="0" xfId="19" applyFont="1" applyFill="1" applyAlignment="1">
      <alignment horizontal="center" vertical="center"/>
      <protection/>
    </xf>
    <xf numFmtId="37" fontId="7" fillId="0" borderId="0" xfId="19" applyFont="1" applyFill="1" applyAlignment="1">
      <alignment vertical="center"/>
      <protection/>
    </xf>
    <xf numFmtId="37" fontId="4" fillId="0" borderId="0" xfId="19" applyFont="1" applyFill="1" applyAlignment="1">
      <alignment horizontal="center" vertical="center"/>
      <protection/>
    </xf>
    <xf numFmtId="185" fontId="2" fillId="0" borderId="3" xfId="15" applyNumberFormat="1" applyFont="1" applyFill="1" applyBorder="1" applyAlignment="1">
      <alignment vertical="center"/>
    </xf>
    <xf numFmtId="37" fontId="2" fillId="0" borderId="0" xfId="19" applyFont="1" applyFill="1" applyBorder="1" applyAlignment="1">
      <alignment vertical="center"/>
      <protection/>
    </xf>
    <xf numFmtId="185" fontId="2" fillId="0" borderId="0" xfId="15" applyNumberFormat="1" applyFont="1" applyFill="1" applyAlignment="1">
      <alignment horizontal="center" vertical="center"/>
    </xf>
    <xf numFmtId="37" fontId="1" fillId="0" borderId="0" xfId="0" applyNumberFormat="1" applyFont="1" applyFill="1" applyBorder="1" applyAlignment="1">
      <alignment horizontal="center"/>
    </xf>
    <xf numFmtId="185" fontId="1" fillId="0" borderId="0" xfId="15" applyNumberFormat="1" applyFont="1" applyFill="1" applyAlignment="1">
      <alignment/>
    </xf>
    <xf numFmtId="185" fontId="1" fillId="0" borderId="3" xfId="15" applyNumberFormat="1" applyFont="1" applyFill="1" applyBorder="1" applyAlignment="1">
      <alignment/>
    </xf>
    <xf numFmtId="37" fontId="1" fillId="0" borderId="0" xfId="0" applyNumberFormat="1" applyFont="1" applyFill="1" applyAlignment="1">
      <alignment/>
    </xf>
    <xf numFmtId="185" fontId="1" fillId="0" borderId="0" xfId="15" applyNumberFormat="1" applyFont="1" applyFill="1" applyBorder="1" applyAlignment="1">
      <alignment horizontal="right"/>
    </xf>
    <xf numFmtId="185" fontId="1" fillId="0" borderId="2" xfId="15" applyNumberFormat="1" applyFont="1" applyFill="1" applyBorder="1" applyAlignment="1">
      <alignment/>
    </xf>
    <xf numFmtId="185" fontId="1" fillId="0" borderId="0" xfId="15" applyNumberFormat="1" applyFont="1" applyFill="1" applyAlignment="1">
      <alignment horizontal="right"/>
    </xf>
    <xf numFmtId="185" fontId="1" fillId="0" borderId="2" xfId="15" applyNumberFormat="1" applyFont="1" applyFill="1" applyBorder="1" applyAlignment="1">
      <alignment horizontal="right"/>
    </xf>
    <xf numFmtId="0" fontId="6" fillId="0" borderId="0" xfId="20" applyFont="1" applyFill="1" applyBorder="1" applyAlignment="1">
      <alignment vertical="center"/>
      <protection/>
    </xf>
    <xf numFmtId="0" fontId="2" fillId="0" borderId="0" xfId="20" applyFont="1" applyFill="1" applyBorder="1" applyAlignment="1">
      <alignment vertical="center"/>
      <protection/>
    </xf>
    <xf numFmtId="0" fontId="4" fillId="0" borderId="0" xfId="20" applyFont="1" applyFill="1" applyBorder="1" applyAlignment="1">
      <alignment vertical="center"/>
      <protection/>
    </xf>
    <xf numFmtId="171" fontId="2" fillId="0" borderId="4" xfId="15" applyFont="1" applyFill="1" applyBorder="1" applyAlignment="1">
      <alignment horizontal="right"/>
    </xf>
    <xf numFmtId="0" fontId="2" fillId="0" borderId="0" xfId="0" applyFont="1" applyFill="1" applyAlignment="1" quotePrefix="1">
      <alignment/>
    </xf>
    <xf numFmtId="185" fontId="1" fillId="0" borderId="0" xfId="15" applyNumberFormat="1" applyFont="1" applyFill="1" applyAlignment="1">
      <alignment/>
    </xf>
    <xf numFmtId="185" fontId="1" fillId="0" borderId="0" xfId="15" applyNumberFormat="1" applyFont="1" applyFill="1" applyBorder="1" applyAlignment="1">
      <alignment/>
    </xf>
    <xf numFmtId="185" fontId="1" fillId="0" borderId="0" xfId="15" applyNumberFormat="1" applyFont="1" applyFill="1" applyAlignment="1">
      <alignment horizontal="left" vertical="center"/>
    </xf>
    <xf numFmtId="185" fontId="0" fillId="0" borderId="0" xfId="15" applyNumberFormat="1" applyAlignment="1">
      <alignment/>
    </xf>
    <xf numFmtId="185" fontId="1" fillId="0" borderId="2" xfId="15" applyNumberFormat="1" applyFont="1" applyFill="1" applyBorder="1" applyAlignment="1">
      <alignment vertical="center"/>
    </xf>
    <xf numFmtId="185" fontId="1" fillId="0" borderId="3" xfId="15" applyNumberFormat="1" applyFont="1" applyFill="1" applyBorder="1" applyAlignment="1">
      <alignment vertical="center"/>
    </xf>
    <xf numFmtId="185" fontId="1" fillId="0" borderId="4" xfId="15" applyNumberFormat="1" applyFont="1" applyFill="1" applyBorder="1" applyAlignment="1">
      <alignment/>
    </xf>
    <xf numFmtId="185" fontId="2" fillId="0" borderId="4" xfId="15" applyNumberFormat="1" applyFont="1" applyFill="1" applyBorder="1" applyAlignment="1">
      <alignment/>
    </xf>
    <xf numFmtId="0" fontId="6" fillId="0" borderId="0" xfId="0" applyFont="1" applyFill="1" applyAlignment="1">
      <alignment/>
    </xf>
    <xf numFmtId="14" fontId="1" fillId="0" borderId="2" xfId="0" applyNumberFormat="1" applyFont="1" applyFill="1" applyBorder="1" applyAlignment="1" quotePrefix="1">
      <alignment horizontal="center" wrapText="1"/>
    </xf>
    <xf numFmtId="185" fontId="2" fillId="0" borderId="2" xfId="15" applyNumberFormat="1" applyFont="1" applyFill="1" applyBorder="1" applyAlignment="1">
      <alignment vertical="center"/>
    </xf>
    <xf numFmtId="186" fontId="2" fillId="0" borderId="0" xfId="20" applyNumberFormat="1" applyFont="1" applyFill="1" applyAlignment="1">
      <alignment horizontal="centerContinuous" vertical="center"/>
      <protection/>
    </xf>
    <xf numFmtId="37" fontId="2" fillId="0" borderId="0" xfId="0" applyNumberFormat="1" applyFont="1" applyFill="1" applyAlignment="1">
      <alignment horizontal="center" vertical="center"/>
    </xf>
    <xf numFmtId="37" fontId="2" fillId="0" borderId="2" xfId="0" applyNumberFormat="1" applyFont="1" applyFill="1" applyBorder="1" applyAlignment="1" quotePrefix="1">
      <alignment horizontal="center" vertical="center"/>
    </xf>
    <xf numFmtId="37" fontId="2" fillId="0" borderId="0" xfId="20" applyNumberFormat="1" applyFont="1" applyFill="1" applyBorder="1" applyAlignment="1">
      <alignment horizontal="center" vertical="center"/>
      <protection/>
    </xf>
    <xf numFmtId="185" fontId="2" fillId="0" borderId="1" xfId="15" applyNumberFormat="1" applyFont="1" applyFill="1" applyBorder="1" applyAlignment="1">
      <alignment vertical="center"/>
    </xf>
    <xf numFmtId="185" fontId="2" fillId="0" borderId="0" xfId="15" applyNumberFormat="1" applyFont="1" applyFill="1" applyAlignment="1">
      <alignment horizontal="left" vertical="center"/>
    </xf>
    <xf numFmtId="185" fontId="2" fillId="0" borderId="0" xfId="15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/>
    </xf>
    <xf numFmtId="169" fontId="2" fillId="0" borderId="0" xfId="15" applyNumberFormat="1" applyFont="1" applyFill="1" applyBorder="1" applyAlignment="1">
      <alignment/>
    </xf>
    <xf numFmtId="169" fontId="2" fillId="0" borderId="0" xfId="15" applyNumberFormat="1" applyFont="1" applyFill="1" applyAlignment="1">
      <alignment/>
    </xf>
    <xf numFmtId="186" fontId="1" fillId="0" borderId="2" xfId="0" applyNumberFormat="1" applyFont="1" applyFill="1" applyBorder="1" applyAlignment="1" quotePrefix="1">
      <alignment horizontal="center"/>
    </xf>
    <xf numFmtId="186" fontId="2" fillId="0" borderId="2" xfId="0" applyNumberFormat="1" applyFont="1" applyFill="1" applyBorder="1" applyAlignment="1" quotePrefix="1">
      <alignment horizontal="center"/>
    </xf>
    <xf numFmtId="0" fontId="0" fillId="0" borderId="2" xfId="0" applyBorder="1" applyAlignment="1">
      <alignment/>
    </xf>
    <xf numFmtId="185" fontId="0" fillId="0" borderId="2" xfId="15" applyNumberFormat="1" applyBorder="1" applyAlignment="1">
      <alignment/>
    </xf>
    <xf numFmtId="185" fontId="0" fillId="0" borderId="1" xfId="15" applyNumberFormat="1" applyBorder="1" applyAlignment="1">
      <alignment/>
    </xf>
    <xf numFmtId="185" fontId="0" fillId="0" borderId="3" xfId="15" applyNumberFormat="1" applyBorder="1" applyAlignment="1">
      <alignment/>
    </xf>
    <xf numFmtId="185" fontId="0" fillId="0" borderId="0" xfId="15" applyNumberFormat="1" applyBorder="1" applyAlignment="1">
      <alignment/>
    </xf>
    <xf numFmtId="186" fontId="1" fillId="0" borderId="0" xfId="19" applyNumberFormat="1" applyFont="1" applyFill="1" applyAlignment="1">
      <alignment horizontal="center" vertical="center"/>
      <protection/>
    </xf>
    <xf numFmtId="37" fontId="1" fillId="0" borderId="0" xfId="19" applyFont="1" applyFill="1" applyAlignment="1">
      <alignment vertical="center"/>
      <protection/>
    </xf>
    <xf numFmtId="37" fontId="1" fillId="0" borderId="2" xfId="19" applyFont="1" applyFill="1" applyBorder="1" applyAlignment="1">
      <alignment horizontal="center" vertical="center"/>
      <protection/>
    </xf>
    <xf numFmtId="37" fontId="1" fillId="0" borderId="0" xfId="19" applyFont="1" applyFill="1" applyBorder="1" applyAlignment="1">
      <alignment horizontal="center" vertical="center"/>
      <protection/>
    </xf>
    <xf numFmtId="185" fontId="1" fillId="0" borderId="0" xfId="19" applyNumberFormat="1" applyFont="1" applyFill="1" applyAlignment="1">
      <alignment horizontal="center" vertical="center"/>
      <protection/>
    </xf>
    <xf numFmtId="14" fontId="1" fillId="0" borderId="2" xfId="0" applyNumberFormat="1" applyFont="1" applyFill="1" applyBorder="1" applyAlignment="1" quotePrefix="1">
      <alignment horizontal="center" vertical="center"/>
    </xf>
    <xf numFmtId="0" fontId="2" fillId="0" borderId="0" xfId="20" applyFont="1" applyFill="1" applyAlignment="1">
      <alignment/>
      <protection/>
    </xf>
    <xf numFmtId="171" fontId="2" fillId="0" borderId="4" xfId="0" applyNumberFormat="1" applyFont="1" applyFill="1" applyBorder="1" applyAlignment="1">
      <alignment/>
    </xf>
    <xf numFmtId="202" fontId="2" fillId="0" borderId="4" xfId="0" applyNumberFormat="1" applyFont="1" applyFill="1" applyBorder="1" applyAlignment="1">
      <alignment/>
    </xf>
    <xf numFmtId="14" fontId="2" fillId="0" borderId="2" xfId="0" applyNumberFormat="1" applyFont="1" applyFill="1" applyBorder="1" applyAlignment="1" quotePrefix="1">
      <alignment horizontal="center" wrapText="1"/>
    </xf>
    <xf numFmtId="0" fontId="0" fillId="0" borderId="0" xfId="0" applyAlignment="1">
      <alignment vertical="justify"/>
    </xf>
    <xf numFmtId="171" fontId="1" fillId="0" borderId="4" xfId="0" applyNumberFormat="1" applyFont="1" applyFill="1" applyBorder="1" applyAlignment="1">
      <alignment/>
    </xf>
    <xf numFmtId="185" fontId="2" fillId="0" borderId="0" xfId="15" applyNumberFormat="1" applyFont="1" applyFill="1" applyAlignment="1">
      <alignment/>
    </xf>
    <xf numFmtId="185" fontId="2" fillId="0" borderId="0" xfId="15" applyNumberFormat="1" applyFont="1" applyFill="1" applyBorder="1" applyAlignment="1">
      <alignment/>
    </xf>
    <xf numFmtId="0" fontId="0" fillId="0" borderId="0" xfId="0" applyAlignment="1">
      <alignment horizontal="center"/>
    </xf>
    <xf numFmtId="171" fontId="1" fillId="0" borderId="0" xfId="15" applyFont="1" applyFill="1" applyAlignment="1">
      <alignment/>
    </xf>
    <xf numFmtId="171" fontId="1" fillId="0" borderId="4" xfId="15" applyFont="1" applyFill="1" applyBorder="1" applyAlignment="1">
      <alignment horizontal="right"/>
    </xf>
    <xf numFmtId="185" fontId="1" fillId="0" borderId="1" xfId="15" applyNumberFormat="1" applyFont="1" applyFill="1" applyBorder="1" applyAlignment="1">
      <alignment/>
    </xf>
    <xf numFmtId="185" fontId="2" fillId="0" borderId="1" xfId="15" applyNumberFormat="1" applyFont="1" applyFill="1" applyBorder="1" applyAlignment="1">
      <alignment/>
    </xf>
    <xf numFmtId="169" fontId="2" fillId="0" borderId="1" xfId="0" applyNumberFormat="1" applyFont="1" applyFill="1" applyBorder="1" applyAlignment="1">
      <alignment/>
    </xf>
    <xf numFmtId="185" fontId="1" fillId="0" borderId="0" xfId="15" applyNumberFormat="1" applyFont="1" applyFill="1" applyBorder="1" applyAlignment="1">
      <alignment/>
    </xf>
    <xf numFmtId="185" fontId="2" fillId="0" borderId="0" xfId="15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85" fontId="1" fillId="0" borderId="1" xfId="15" applyNumberFormat="1" applyFont="1" applyFill="1" applyBorder="1" applyAlignment="1">
      <alignment/>
    </xf>
    <xf numFmtId="185" fontId="2" fillId="0" borderId="1" xfId="15" applyNumberFormat="1" applyFont="1" applyFill="1" applyBorder="1" applyAlignment="1">
      <alignment/>
    </xf>
    <xf numFmtId="169" fontId="2" fillId="0" borderId="1" xfId="15" applyNumberFormat="1" applyFont="1" applyFill="1" applyBorder="1" applyAlignment="1">
      <alignment/>
    </xf>
    <xf numFmtId="169" fontId="2" fillId="0" borderId="4" xfId="15" applyNumberFormat="1" applyFont="1" applyFill="1" applyBorder="1" applyAlignment="1">
      <alignment/>
    </xf>
    <xf numFmtId="169" fontId="2" fillId="0" borderId="2" xfId="15" applyNumberFormat="1" applyFont="1" applyFill="1" applyBorder="1" applyAlignment="1">
      <alignment/>
    </xf>
    <xf numFmtId="0" fontId="1" fillId="0" borderId="0" xfId="0" applyFont="1" applyFill="1" applyAlignment="1">
      <alignment horizontal="left"/>
    </xf>
    <xf numFmtId="37" fontId="1" fillId="0" borderId="0" xfId="0" applyNumberFormat="1" applyFont="1" applyFill="1" applyAlignment="1">
      <alignment horizontal="center" wrapText="1"/>
    </xf>
    <xf numFmtId="185" fontId="2" fillId="0" borderId="5" xfId="15" applyNumberFormat="1" applyFont="1" applyFill="1" applyBorder="1" applyAlignment="1">
      <alignment vertical="center"/>
    </xf>
    <xf numFmtId="185" fontId="2" fillId="0" borderId="6" xfId="15" applyNumberFormat="1" applyFont="1" applyFill="1" applyBorder="1" applyAlignment="1">
      <alignment vertical="center"/>
    </xf>
    <xf numFmtId="185" fontId="2" fillId="0" borderId="7" xfId="15" applyNumberFormat="1" applyFont="1" applyFill="1" applyBorder="1" applyAlignment="1">
      <alignment vertical="center"/>
    </xf>
    <xf numFmtId="185" fontId="2" fillId="0" borderId="8" xfId="15" applyNumberFormat="1" applyFont="1" applyFill="1" applyBorder="1" applyAlignment="1">
      <alignment vertical="center"/>
    </xf>
    <xf numFmtId="185" fontId="2" fillId="0" borderId="9" xfId="15" applyNumberFormat="1" applyFont="1" applyFill="1" applyBorder="1" applyAlignment="1">
      <alignment vertical="center"/>
    </xf>
    <xf numFmtId="185" fontId="2" fillId="0" borderId="10" xfId="15" applyNumberFormat="1" applyFont="1" applyFill="1" applyBorder="1" applyAlignment="1">
      <alignment vertical="center"/>
    </xf>
    <xf numFmtId="185" fontId="2" fillId="0" borderId="11" xfId="15" applyNumberFormat="1" applyFont="1" applyFill="1" applyBorder="1" applyAlignment="1">
      <alignment vertical="center"/>
    </xf>
    <xf numFmtId="171" fontId="1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202" fontId="2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justify" vertical="center"/>
    </xf>
    <xf numFmtId="37" fontId="1" fillId="0" borderId="2" xfId="19" applyFont="1" applyFill="1" applyBorder="1" applyAlignment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BS, P&amp;L - Dec 99" xfId="19"/>
    <cellStyle name="Normal_Cashflow - Dec 99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25">
      <selection activeCell="B42" sqref="B42"/>
    </sheetView>
  </sheetViews>
  <sheetFormatPr defaultColWidth="9.140625" defaultRowHeight="15" customHeight="1"/>
  <cols>
    <col min="1" max="1" width="3.28125" style="3" customWidth="1"/>
    <col min="2" max="2" width="30.00390625" style="3" customWidth="1"/>
    <col min="3" max="3" width="5.7109375" style="3" customWidth="1"/>
    <col min="4" max="7" width="12.8515625" style="4" customWidth="1"/>
    <col min="8" max="16384" width="9.140625" style="3" customWidth="1"/>
  </cols>
  <sheetData>
    <row r="1" ht="18" customHeight="1">
      <c r="A1" s="16" t="s">
        <v>13</v>
      </c>
    </row>
    <row r="2" ht="15" customHeight="1">
      <c r="G2" s="5"/>
    </row>
    <row r="3" ht="15" customHeight="1">
      <c r="A3" s="2" t="s">
        <v>102</v>
      </c>
    </row>
    <row r="4" ht="15" customHeight="1">
      <c r="A4" s="2" t="s">
        <v>103</v>
      </c>
    </row>
    <row r="5" spans="1:7" ht="15" customHeight="1">
      <c r="A5" s="2"/>
      <c r="E5" s="7"/>
      <c r="G5" s="7"/>
    </row>
    <row r="6" spans="1:7" ht="15" customHeight="1">
      <c r="A6" s="2"/>
      <c r="E6" s="7"/>
      <c r="G6" s="7"/>
    </row>
    <row r="7" spans="4:7" s="9" customFormat="1" ht="15" customHeight="1">
      <c r="D7" s="35" t="s">
        <v>14</v>
      </c>
      <c r="E7" s="8" t="s">
        <v>16</v>
      </c>
      <c r="F7" s="35" t="s">
        <v>17</v>
      </c>
      <c r="G7" s="8" t="s">
        <v>18</v>
      </c>
    </row>
    <row r="8" spans="4:7" s="9" customFormat="1" ht="15" customHeight="1">
      <c r="D8" s="35" t="s">
        <v>15</v>
      </c>
      <c r="E8" s="8" t="s">
        <v>15</v>
      </c>
      <c r="F8" s="35" t="s">
        <v>42</v>
      </c>
      <c r="G8" s="8" t="s">
        <v>42</v>
      </c>
    </row>
    <row r="9" spans="4:8" s="9" customFormat="1" ht="15" customHeight="1">
      <c r="D9" s="35" t="s">
        <v>11</v>
      </c>
      <c r="E9" s="8" t="s">
        <v>11</v>
      </c>
      <c r="F9" s="35" t="s">
        <v>11</v>
      </c>
      <c r="G9" s="8" t="s">
        <v>11</v>
      </c>
      <c r="H9" s="27"/>
    </row>
    <row r="10" spans="3:8" s="9" customFormat="1" ht="15" customHeight="1">
      <c r="C10" s="137"/>
      <c r="D10" s="90" t="s">
        <v>75</v>
      </c>
      <c r="E10" s="91" t="s">
        <v>74</v>
      </c>
      <c r="F10" s="90" t="str">
        <f>+D10</f>
        <v>31/3/2006</v>
      </c>
      <c r="G10" s="91" t="str">
        <f>+E10</f>
        <v>31/3/2005</v>
      </c>
      <c r="H10" s="28"/>
    </row>
    <row r="11" spans="4:8" ht="15" customHeight="1">
      <c r="D11" s="33" t="s">
        <v>1</v>
      </c>
      <c r="E11" s="7" t="s">
        <v>1</v>
      </c>
      <c r="F11" s="33" t="s">
        <v>1</v>
      </c>
      <c r="G11" s="7" t="s">
        <v>1</v>
      </c>
      <c r="H11" s="25"/>
    </row>
    <row r="12" spans="4:8" ht="15" customHeight="1">
      <c r="D12" s="59"/>
      <c r="E12" s="7"/>
      <c r="F12" s="33"/>
      <c r="G12" s="7"/>
      <c r="H12" s="25"/>
    </row>
    <row r="13" spans="1:8" ht="15" customHeight="1">
      <c r="A13" s="3" t="s">
        <v>26</v>
      </c>
      <c r="D13" s="57">
        <v>21820</v>
      </c>
      <c r="E13" s="26">
        <v>16963</v>
      </c>
      <c r="F13" s="57">
        <f>+D13</f>
        <v>21820</v>
      </c>
      <c r="G13" s="26">
        <v>16963</v>
      </c>
      <c r="H13" s="22"/>
    </row>
    <row r="14" spans="4:8" ht="15" customHeight="1">
      <c r="D14" s="57"/>
      <c r="E14" s="26"/>
      <c r="F14" s="57"/>
      <c r="G14" s="26"/>
      <c r="H14" s="22"/>
    </row>
    <row r="15" spans="1:8" ht="15" customHeight="1">
      <c r="A15" s="3" t="s">
        <v>60</v>
      </c>
      <c r="D15" s="60">
        <f>-14269+37</f>
        <v>-14232</v>
      </c>
      <c r="E15" s="21">
        <v>-10300</v>
      </c>
      <c r="F15" s="57">
        <f>+D15</f>
        <v>-14232</v>
      </c>
      <c r="G15" s="21">
        <v>-10300</v>
      </c>
      <c r="H15" s="21"/>
    </row>
    <row r="16" spans="4:8" ht="15" customHeight="1">
      <c r="D16" s="60"/>
      <c r="E16" s="21"/>
      <c r="F16" s="60"/>
      <c r="G16" s="21"/>
      <c r="H16" s="21"/>
    </row>
    <row r="17" spans="1:8" ht="15" customHeight="1">
      <c r="A17" s="3" t="s">
        <v>58</v>
      </c>
      <c r="D17" s="60"/>
      <c r="E17" s="21"/>
      <c r="F17" s="60"/>
      <c r="G17" s="21"/>
      <c r="H17" s="21"/>
    </row>
    <row r="18" spans="2:8" ht="15" customHeight="1">
      <c r="B18" s="3" t="s">
        <v>59</v>
      </c>
      <c r="D18" s="60">
        <v>-1598</v>
      </c>
      <c r="E18" s="21">
        <v>-864</v>
      </c>
      <c r="F18" s="57">
        <f>+D18</f>
        <v>-1598</v>
      </c>
      <c r="G18" s="21">
        <v>-864</v>
      </c>
      <c r="H18" s="21"/>
    </row>
    <row r="19" spans="4:8" ht="15" customHeight="1">
      <c r="D19" s="60"/>
      <c r="E19" s="21"/>
      <c r="F19" s="60"/>
      <c r="G19" s="21"/>
      <c r="H19" s="21"/>
    </row>
    <row r="20" spans="1:8" ht="15" customHeight="1">
      <c r="A20" s="3" t="s">
        <v>8</v>
      </c>
      <c r="D20" s="60">
        <f>+D24-D13-D15-D18-D22</f>
        <v>-1347</v>
      </c>
      <c r="E20" s="21">
        <v>-952</v>
      </c>
      <c r="F20" s="57">
        <f>+D20</f>
        <v>-1347</v>
      </c>
      <c r="G20" s="21">
        <v>-952</v>
      </c>
      <c r="H20" s="21"/>
    </row>
    <row r="21" spans="4:8" ht="15" customHeight="1">
      <c r="D21" s="57"/>
      <c r="E21" s="21"/>
      <c r="F21" s="57"/>
      <c r="G21" s="21"/>
      <c r="H21" s="22"/>
    </row>
    <row r="22" spans="1:8" ht="15" customHeight="1">
      <c r="A22" s="3" t="s">
        <v>4</v>
      </c>
      <c r="D22" s="62">
        <v>261</v>
      </c>
      <c r="E22" s="26">
        <v>307</v>
      </c>
      <c r="F22" s="57">
        <f>+D22</f>
        <v>261</v>
      </c>
      <c r="G22" s="26">
        <v>307</v>
      </c>
      <c r="H22" s="21"/>
    </row>
    <row r="23" spans="4:8" ht="15" customHeight="1">
      <c r="D23" s="61"/>
      <c r="E23" s="46"/>
      <c r="F23" s="63"/>
      <c r="G23" s="46"/>
      <c r="H23" s="22"/>
    </row>
    <row r="24" spans="1:8" ht="15" customHeight="1">
      <c r="A24" s="3" t="s">
        <v>69</v>
      </c>
      <c r="D24" s="57">
        <v>4904</v>
      </c>
      <c r="E24" s="18">
        <f>SUM(E13:E22)</f>
        <v>5154</v>
      </c>
      <c r="F24" s="57">
        <f>+D24</f>
        <v>4904</v>
      </c>
      <c r="G24" s="18">
        <f>SUM(G13:G22)</f>
        <v>5154</v>
      </c>
      <c r="H24" s="6"/>
    </row>
    <row r="25" spans="4:8" ht="15" customHeight="1">
      <c r="D25" s="57"/>
      <c r="E25" s="18"/>
      <c r="F25" s="57"/>
      <c r="G25" s="18"/>
      <c r="H25" s="6"/>
    </row>
    <row r="26" spans="1:8" ht="15" customHeight="1">
      <c r="A26" s="3" t="s">
        <v>5</v>
      </c>
      <c r="D26" s="57">
        <v>-1460</v>
      </c>
      <c r="E26" s="18">
        <f>+G26</f>
        <v>-1828</v>
      </c>
      <c r="F26" s="57">
        <f>+D26</f>
        <v>-1460</v>
      </c>
      <c r="G26" s="18">
        <f>-1274-554</f>
        <v>-1828</v>
      </c>
      <c r="H26" s="29"/>
    </row>
    <row r="27" spans="4:8" ht="15" customHeight="1">
      <c r="D27" s="61"/>
      <c r="E27" s="45"/>
      <c r="F27" s="61"/>
      <c r="G27" s="45"/>
      <c r="H27" s="6"/>
    </row>
    <row r="28" spans="1:8" ht="15" customHeight="1">
      <c r="A28" s="2" t="s">
        <v>3</v>
      </c>
      <c r="D28" s="57">
        <f>SUM(D24:D26)</f>
        <v>3444</v>
      </c>
      <c r="E28" s="18">
        <f>SUM(E24:E26)</f>
        <v>3326</v>
      </c>
      <c r="F28" s="57">
        <f>SUM(F24:F26)</f>
        <v>3444</v>
      </c>
      <c r="G28" s="18">
        <f>SUM(G24:G26)</f>
        <v>3326</v>
      </c>
      <c r="H28" s="6"/>
    </row>
    <row r="29" spans="4:8" ht="15" customHeight="1">
      <c r="D29" s="57"/>
      <c r="E29" s="18"/>
      <c r="F29" s="57"/>
      <c r="G29" s="18"/>
      <c r="H29" s="6"/>
    </row>
    <row r="30" spans="1:8" ht="15" customHeight="1">
      <c r="A30" s="3" t="s">
        <v>81</v>
      </c>
      <c r="D30" s="57">
        <v>-1026</v>
      </c>
      <c r="E30" s="18">
        <f>+G30</f>
        <v>-1271</v>
      </c>
      <c r="F30" s="57">
        <f>+D30</f>
        <v>-1026</v>
      </c>
      <c r="G30" s="18">
        <v>-1271</v>
      </c>
      <c r="H30" s="6"/>
    </row>
    <row r="31" spans="4:8" ht="15" customHeight="1">
      <c r="D31" s="57"/>
      <c r="E31" s="45"/>
      <c r="F31" s="57"/>
      <c r="G31" s="45"/>
      <c r="H31" s="30"/>
    </row>
    <row r="32" spans="1:8" ht="15" customHeight="1" thickBot="1">
      <c r="A32" s="2" t="s">
        <v>29</v>
      </c>
      <c r="D32" s="58">
        <f>+D28+D30</f>
        <v>2418</v>
      </c>
      <c r="E32" s="47">
        <f>+E28+E30</f>
        <v>2055</v>
      </c>
      <c r="F32" s="58">
        <f>+F28+F30</f>
        <v>2418</v>
      </c>
      <c r="G32" s="47">
        <f>SUM(G28:G31)</f>
        <v>2055</v>
      </c>
      <c r="H32" s="6"/>
    </row>
    <row r="33" spans="4:8" ht="15" customHeight="1" thickTop="1">
      <c r="D33" s="57"/>
      <c r="E33" s="18"/>
      <c r="F33" s="57"/>
      <c r="G33" s="18"/>
      <c r="H33" s="6"/>
    </row>
    <row r="34" spans="4:8" ht="15" customHeight="1">
      <c r="D34" s="57"/>
      <c r="E34" s="18"/>
      <c r="F34" s="57"/>
      <c r="G34" s="18"/>
      <c r="H34" s="6"/>
    </row>
    <row r="35" spans="1:8" ht="15" customHeight="1" thickBot="1">
      <c r="A35" s="3" t="s">
        <v>122</v>
      </c>
      <c r="D35" s="75">
        <f>+D32</f>
        <v>2418</v>
      </c>
      <c r="E35" s="76">
        <f>+E32</f>
        <v>2055</v>
      </c>
      <c r="F35" s="75">
        <f>+F32</f>
        <v>2418</v>
      </c>
      <c r="G35" s="76">
        <f>+G32</f>
        <v>2055</v>
      </c>
      <c r="H35" s="6"/>
    </row>
    <row r="36" spans="4:8" ht="15" customHeight="1" thickTop="1">
      <c r="D36" s="57"/>
      <c r="E36" s="18"/>
      <c r="F36" s="57"/>
      <c r="G36" s="18"/>
      <c r="H36" s="6"/>
    </row>
    <row r="37" spans="4:8" ht="15" customHeight="1">
      <c r="D37" s="57"/>
      <c r="E37" s="18"/>
      <c r="F37" s="57"/>
      <c r="G37" s="18"/>
      <c r="H37" s="6"/>
    </row>
    <row r="38" spans="1:8" ht="15" customHeight="1">
      <c r="A38" s="2" t="s">
        <v>86</v>
      </c>
      <c r="B38" s="2"/>
      <c r="D38" s="57"/>
      <c r="E38" s="18"/>
      <c r="F38" s="57"/>
      <c r="G38" s="18"/>
      <c r="H38" s="6"/>
    </row>
    <row r="39" spans="1:8" ht="15" customHeight="1">
      <c r="A39" s="2"/>
      <c r="B39" s="2" t="s">
        <v>124</v>
      </c>
      <c r="D39" s="57"/>
      <c r="E39" s="18"/>
      <c r="F39" s="57"/>
      <c r="G39" s="18"/>
      <c r="H39" s="6"/>
    </row>
    <row r="40" spans="2:8" ht="15" customHeight="1">
      <c r="B40" s="3" t="s">
        <v>6</v>
      </c>
      <c r="C40" s="9"/>
      <c r="D40" s="112">
        <v>2.59</v>
      </c>
      <c r="E40" s="19">
        <v>2.05</v>
      </c>
      <c r="F40" s="112">
        <f>+D40</f>
        <v>2.59</v>
      </c>
      <c r="G40" s="19">
        <v>2.05</v>
      </c>
      <c r="H40" s="31"/>
    </row>
    <row r="41" spans="2:8" ht="15" customHeight="1" thickBot="1">
      <c r="B41" s="3" t="s">
        <v>127</v>
      </c>
      <c r="C41" s="9"/>
      <c r="D41" s="113">
        <v>2.39</v>
      </c>
      <c r="E41" s="67">
        <f>+E40</f>
        <v>2.05</v>
      </c>
      <c r="F41" s="113">
        <f>+D41</f>
        <v>2.39</v>
      </c>
      <c r="G41" s="67">
        <f>+G40</f>
        <v>2.05</v>
      </c>
      <c r="H41" s="32"/>
    </row>
    <row r="42" ht="15" customHeight="1" thickTop="1">
      <c r="H42" s="6"/>
    </row>
    <row r="43" ht="15" customHeight="1">
      <c r="H43" s="6"/>
    </row>
    <row r="44" ht="15" customHeight="1">
      <c r="H44" s="6"/>
    </row>
    <row r="45" ht="15" customHeight="1">
      <c r="H45" s="6"/>
    </row>
    <row r="46" spans="2:8" ht="15" customHeight="1">
      <c r="B46" s="68"/>
      <c r="H46" s="6"/>
    </row>
    <row r="47" ht="15" customHeight="1">
      <c r="H47" s="6"/>
    </row>
    <row r="48" ht="15" customHeight="1">
      <c r="H48" s="6"/>
    </row>
    <row r="49" spans="1:8" ht="15" customHeight="1">
      <c r="A49" s="138" t="s">
        <v>125</v>
      </c>
      <c r="B49" s="138"/>
      <c r="C49" s="138"/>
      <c r="D49" s="138"/>
      <c r="E49" s="138"/>
      <c r="F49" s="138"/>
      <c r="G49" s="138"/>
      <c r="H49" s="30"/>
    </row>
    <row r="50" spans="1:8" ht="15" customHeight="1">
      <c r="A50" s="138"/>
      <c r="B50" s="138"/>
      <c r="C50" s="138"/>
      <c r="D50" s="138"/>
      <c r="E50" s="138"/>
      <c r="F50" s="138"/>
      <c r="G50" s="138"/>
      <c r="H50" s="30"/>
    </row>
    <row r="51" ht="15" customHeight="1">
      <c r="H51" s="30"/>
    </row>
    <row r="52" ht="15" customHeight="1">
      <c r="H52" s="30"/>
    </row>
    <row r="54" ht="15" customHeight="1">
      <c r="A54" s="77"/>
    </row>
  </sheetData>
  <mergeCells count="1">
    <mergeCell ref="A49:G50"/>
  </mergeCells>
  <printOptions horizontalCentered="1"/>
  <pageMargins left="0.7480314960629921" right="0.5118110236220472" top="0.64" bottom="0.3937007874015748" header="0.5118110236220472" footer="0.39"/>
  <pageSetup horizontalDpi="300" verticalDpi="300" orientation="portrait" paperSize="9" r:id="rId1"/>
  <headerFooter alignWithMargins="0">
    <oddFooter>&amp;C
&amp;"Times New Roman,Regular"&amp;12Page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view="pageBreakPreview" zoomScale="60" workbookViewId="0" topLeftCell="A1">
      <pane xSplit="3" ySplit="9" topLeftCell="D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I51" sqref="I51"/>
    </sheetView>
  </sheetViews>
  <sheetFormatPr defaultColWidth="9.140625" defaultRowHeight="15" customHeight="1"/>
  <cols>
    <col min="1" max="1" width="2.7109375" style="3" customWidth="1"/>
    <col min="2" max="2" width="2.28125" style="3" customWidth="1"/>
    <col min="3" max="3" width="45.140625" style="3" customWidth="1"/>
    <col min="4" max="4" width="1.7109375" style="3" customWidth="1"/>
    <col min="5" max="5" width="14.140625" style="2" customWidth="1"/>
    <col min="6" max="6" width="14.140625" style="4" customWidth="1"/>
    <col min="7" max="7" width="14.140625" style="3" customWidth="1"/>
    <col min="8" max="16384" width="9.140625" style="3" customWidth="1"/>
  </cols>
  <sheetData>
    <row r="1" ht="17.25" customHeight="1">
      <c r="A1" s="16" t="s">
        <v>13</v>
      </c>
    </row>
    <row r="2" ht="9" customHeight="1"/>
    <row r="3" ht="15" customHeight="1">
      <c r="A3" s="2" t="str">
        <f>+'P&amp;L'!A3</f>
        <v>QUARTERLY REPORT FOR THE FIRST QUARTER ENDED 31 MARCH 2006</v>
      </c>
    </row>
    <row r="4" ht="15" customHeight="1">
      <c r="A4" s="2" t="s">
        <v>104</v>
      </c>
    </row>
    <row r="5" ht="9" customHeight="1">
      <c r="A5" s="2"/>
    </row>
    <row r="6" spans="1:7" ht="15" customHeight="1">
      <c r="A6" s="2"/>
      <c r="E6" s="33"/>
      <c r="F6" s="7"/>
      <c r="G6" s="9" t="s">
        <v>76</v>
      </c>
    </row>
    <row r="7" spans="5:7" ht="15" customHeight="1">
      <c r="E7" s="56" t="s">
        <v>7</v>
      </c>
      <c r="F7" s="25" t="s">
        <v>7</v>
      </c>
      <c r="G7" s="25" t="s">
        <v>7</v>
      </c>
    </row>
    <row r="8" spans="5:7" ht="15" customHeight="1">
      <c r="E8" s="78" t="s">
        <v>75</v>
      </c>
      <c r="F8" s="106" t="s">
        <v>74</v>
      </c>
      <c r="G8" s="106" t="s">
        <v>71</v>
      </c>
    </row>
    <row r="9" spans="5:7" ht="15" customHeight="1">
      <c r="E9" s="126" t="s">
        <v>1</v>
      </c>
      <c r="F9" s="17" t="s">
        <v>1</v>
      </c>
      <c r="G9" s="17" t="s">
        <v>1</v>
      </c>
    </row>
    <row r="10" spans="1:7" ht="15" customHeight="1">
      <c r="A10" s="2" t="s">
        <v>23</v>
      </c>
      <c r="F10" s="17"/>
      <c r="G10" s="17"/>
    </row>
    <row r="11" spans="1:7" ht="9" customHeight="1">
      <c r="A11" s="2"/>
      <c r="F11" s="17"/>
      <c r="G11" s="17"/>
    </row>
    <row r="12" spans="1:7" ht="15" customHeight="1">
      <c r="A12" s="2" t="s">
        <v>87</v>
      </c>
      <c r="F12" s="17"/>
      <c r="G12" s="17"/>
    </row>
    <row r="13" spans="2:7" ht="15" customHeight="1">
      <c r="B13" s="3" t="s">
        <v>35</v>
      </c>
      <c r="E13" s="57">
        <v>3434</v>
      </c>
      <c r="F13" s="18">
        <f>6240-F14:F14</f>
        <v>2557</v>
      </c>
      <c r="G13" s="87">
        <f>6857-G14</f>
        <v>2535</v>
      </c>
    </row>
    <row r="14" spans="2:7" ht="15" customHeight="1">
      <c r="B14" s="3" t="s">
        <v>78</v>
      </c>
      <c r="E14" s="57">
        <v>4308</v>
      </c>
      <c r="F14" s="18">
        <v>3683</v>
      </c>
      <c r="G14" s="18">
        <v>4322</v>
      </c>
    </row>
    <row r="15" spans="2:7" ht="15" customHeight="1">
      <c r="B15" s="3" t="s">
        <v>44</v>
      </c>
      <c r="E15" s="69">
        <v>235505</v>
      </c>
      <c r="F15" s="109">
        <v>224805</v>
      </c>
      <c r="G15" s="87">
        <v>236438</v>
      </c>
    </row>
    <row r="16" spans="5:7" ht="15" customHeight="1">
      <c r="E16" s="114">
        <f>SUM(E13:E15)</f>
        <v>243247</v>
      </c>
      <c r="F16" s="115">
        <f>SUM(F13:F15)</f>
        <v>231045</v>
      </c>
      <c r="G16" s="116">
        <f>SUM(G13:G15)</f>
        <v>243295</v>
      </c>
    </row>
    <row r="17" spans="5:7" ht="15" customHeight="1">
      <c r="E17" s="69"/>
      <c r="F17" s="109"/>
      <c r="G17" s="87"/>
    </row>
    <row r="18" spans="1:7" ht="15" customHeight="1">
      <c r="A18" s="2" t="s">
        <v>36</v>
      </c>
      <c r="E18" s="69"/>
      <c r="F18" s="109"/>
      <c r="G18" s="87"/>
    </row>
    <row r="19" spans="2:7" ht="15" customHeight="1">
      <c r="B19" s="3" t="s">
        <v>60</v>
      </c>
      <c r="E19" s="117">
        <v>67747</v>
      </c>
      <c r="F19" s="118">
        <v>87688</v>
      </c>
      <c r="G19" s="119">
        <v>75589</v>
      </c>
    </row>
    <row r="20" spans="2:7" ht="15" customHeight="1">
      <c r="B20" s="3" t="s">
        <v>37</v>
      </c>
      <c r="E20" s="117">
        <f>33211-1187</f>
        <v>32024</v>
      </c>
      <c r="F20" s="118">
        <f>27098-130</f>
        <v>26968</v>
      </c>
      <c r="G20" s="119">
        <v>27482</v>
      </c>
    </row>
    <row r="21" spans="2:7" ht="15" customHeight="1">
      <c r="B21" s="3" t="s">
        <v>79</v>
      </c>
      <c r="E21" s="117">
        <v>1187</v>
      </c>
      <c r="F21" s="118">
        <v>130</v>
      </c>
      <c r="G21" s="119">
        <v>0</v>
      </c>
    </row>
    <row r="22" spans="2:7" ht="15" customHeight="1">
      <c r="B22" s="3" t="s">
        <v>38</v>
      </c>
      <c r="E22" s="117">
        <v>13477</v>
      </c>
      <c r="F22" s="118">
        <v>46501</v>
      </c>
      <c r="G22" s="119">
        <v>19977</v>
      </c>
    </row>
    <row r="23" spans="1:7" ht="15" customHeight="1">
      <c r="A23" s="9"/>
      <c r="E23" s="120">
        <f>SUM(E19:E22)</f>
        <v>114435</v>
      </c>
      <c r="F23" s="121">
        <f>SUM(F19:F22)</f>
        <v>161287</v>
      </c>
      <c r="G23" s="122">
        <f>SUM(G19:G22)</f>
        <v>123048</v>
      </c>
    </row>
    <row r="24" spans="1:7" ht="15" customHeight="1">
      <c r="A24" s="9"/>
      <c r="E24" s="70"/>
      <c r="F24" s="110"/>
      <c r="G24" s="88"/>
    </row>
    <row r="25" spans="1:7" ht="15" customHeight="1" thickBot="1">
      <c r="A25" s="2" t="s">
        <v>88</v>
      </c>
      <c r="E25" s="75">
        <f>+E16+E23</f>
        <v>357682</v>
      </c>
      <c r="F25" s="76">
        <f>+F16+F23</f>
        <v>392332</v>
      </c>
      <c r="G25" s="123">
        <f>+G16+G23</f>
        <v>366343</v>
      </c>
    </row>
    <row r="26" spans="1:7" ht="15" customHeight="1" thickTop="1">
      <c r="A26" s="2"/>
      <c r="E26" s="70"/>
      <c r="F26" s="110"/>
      <c r="G26" s="88"/>
    </row>
    <row r="27" spans="1:7" ht="15" customHeight="1">
      <c r="A27" s="2" t="s">
        <v>89</v>
      </c>
      <c r="E27" s="70"/>
      <c r="F27" s="110"/>
      <c r="G27" s="88"/>
    </row>
    <row r="28" spans="1:7" ht="9" customHeight="1">
      <c r="A28" s="2"/>
      <c r="F28" s="17"/>
      <c r="G28" s="17"/>
    </row>
    <row r="29" spans="1:7" ht="15" customHeight="1">
      <c r="A29" s="2" t="s">
        <v>123</v>
      </c>
      <c r="B29" s="15"/>
      <c r="C29" s="15"/>
      <c r="D29" s="15"/>
      <c r="E29" s="57"/>
      <c r="F29" s="18"/>
      <c r="G29" s="87"/>
    </row>
    <row r="30" spans="2:7" ht="15" customHeight="1">
      <c r="B30" s="15" t="s">
        <v>41</v>
      </c>
      <c r="C30" s="15"/>
      <c r="D30" s="15"/>
      <c r="E30" s="70">
        <v>99996</v>
      </c>
      <c r="F30" s="110">
        <v>99996</v>
      </c>
      <c r="G30" s="88">
        <v>99996</v>
      </c>
    </row>
    <row r="31" spans="2:7" ht="15" customHeight="1">
      <c r="B31" s="15" t="s">
        <v>66</v>
      </c>
      <c r="C31" s="15"/>
      <c r="D31" s="15"/>
      <c r="E31" s="70">
        <v>-7935</v>
      </c>
      <c r="F31" s="110">
        <v>0</v>
      </c>
      <c r="G31" s="88">
        <v>-7900</v>
      </c>
    </row>
    <row r="32" spans="2:7" ht="15" customHeight="1">
      <c r="B32" s="15" t="s">
        <v>0</v>
      </c>
      <c r="C32" s="15"/>
      <c r="D32" s="15"/>
      <c r="E32" s="61">
        <f>+Equity!D19+Equity!E19+Equity!F19</f>
        <v>123003</v>
      </c>
      <c r="F32" s="45">
        <v>120113</v>
      </c>
      <c r="G32" s="124">
        <v>120585</v>
      </c>
    </row>
    <row r="33" spans="1:7" ht="15" customHeight="1">
      <c r="A33" s="2" t="s">
        <v>90</v>
      </c>
      <c r="B33" s="15"/>
      <c r="E33" s="120">
        <f>SUM(E30:E32)</f>
        <v>215064</v>
      </c>
      <c r="F33" s="121">
        <f>SUM(F30:F32)</f>
        <v>220109</v>
      </c>
      <c r="G33" s="122">
        <f>SUM(G30:G32)</f>
        <v>212681</v>
      </c>
    </row>
    <row r="34" spans="1:7" ht="15" customHeight="1">
      <c r="A34" s="15"/>
      <c r="E34" s="57"/>
      <c r="F34" s="18"/>
      <c r="G34" s="89"/>
    </row>
    <row r="35" spans="1:7" ht="15" customHeight="1">
      <c r="A35" s="2" t="s">
        <v>91</v>
      </c>
      <c r="E35" s="57"/>
      <c r="F35" s="18"/>
      <c r="G35" s="89"/>
    </row>
    <row r="36" spans="1:7" ht="15" customHeight="1">
      <c r="A36" s="2"/>
      <c r="B36" s="3" t="s">
        <v>92</v>
      </c>
      <c r="E36" s="57"/>
      <c r="F36" s="18"/>
      <c r="G36" s="89"/>
    </row>
    <row r="37" spans="1:7" ht="15" customHeight="1">
      <c r="A37" s="2"/>
      <c r="C37" s="3" t="s">
        <v>93</v>
      </c>
      <c r="E37" s="57">
        <f>64879+3370</f>
        <v>68249</v>
      </c>
      <c r="F37" s="18">
        <v>87209</v>
      </c>
      <c r="G37" s="89">
        <v>67760</v>
      </c>
    </row>
    <row r="38" spans="1:7" ht="15" customHeight="1">
      <c r="A38" s="2"/>
      <c r="B38" s="3" t="s">
        <v>94</v>
      </c>
      <c r="E38" s="57">
        <v>41952</v>
      </c>
      <c r="F38" s="18">
        <v>44371</v>
      </c>
      <c r="G38" s="89">
        <v>42399</v>
      </c>
    </row>
    <row r="39" spans="5:7" ht="15" customHeight="1">
      <c r="E39" s="120">
        <f>SUM(E37:E38)</f>
        <v>110201</v>
      </c>
      <c r="F39" s="121">
        <f>SUM(F37:F38)</f>
        <v>131580</v>
      </c>
      <c r="G39" s="122">
        <f>SUM(G37:G38)</f>
        <v>110159</v>
      </c>
    </row>
    <row r="40" spans="5:7" ht="15" customHeight="1">
      <c r="E40" s="70"/>
      <c r="F40" s="110"/>
      <c r="G40" s="88"/>
    </row>
    <row r="41" spans="1:7" ht="15" customHeight="1">
      <c r="A41" s="125" t="s">
        <v>39</v>
      </c>
      <c r="E41" s="70"/>
      <c r="F41" s="110"/>
      <c r="G41" s="87"/>
    </row>
    <row r="42" spans="1:7" ht="15" customHeight="1">
      <c r="A42" s="9"/>
      <c r="B42" s="3" t="s">
        <v>40</v>
      </c>
      <c r="E42" s="70">
        <v>16440</v>
      </c>
      <c r="F42" s="110">
        <f>40365-25927</f>
        <v>14438</v>
      </c>
      <c r="G42" s="119">
        <v>16503</v>
      </c>
    </row>
    <row r="43" spans="1:7" ht="15" customHeight="1">
      <c r="A43" s="9"/>
      <c r="B43" s="3" t="s">
        <v>70</v>
      </c>
      <c r="E43" s="70">
        <v>0</v>
      </c>
      <c r="F43" s="110">
        <v>0</v>
      </c>
      <c r="G43" s="119">
        <v>18</v>
      </c>
    </row>
    <row r="44" spans="1:7" ht="15" customHeight="1">
      <c r="A44" s="9"/>
      <c r="B44" s="3" t="s">
        <v>67</v>
      </c>
      <c r="E44" s="70">
        <v>14748</v>
      </c>
      <c r="F44" s="110">
        <v>25927</v>
      </c>
      <c r="G44" s="119">
        <v>26238</v>
      </c>
    </row>
    <row r="45" spans="1:7" ht="15" customHeight="1">
      <c r="A45" s="9"/>
      <c r="B45" s="3" t="s">
        <v>45</v>
      </c>
      <c r="E45" s="70">
        <v>1229</v>
      </c>
      <c r="F45" s="110">
        <v>278</v>
      </c>
      <c r="G45" s="88">
        <v>744</v>
      </c>
    </row>
    <row r="46" spans="1:7" ht="15" customHeight="1">
      <c r="A46" s="9"/>
      <c r="E46" s="120">
        <f>SUM(E42:E45)</f>
        <v>32417</v>
      </c>
      <c r="F46" s="121">
        <f>SUM(F42:F45)</f>
        <v>40643</v>
      </c>
      <c r="G46" s="122">
        <f>SUM(G42:G45)</f>
        <v>43503</v>
      </c>
    </row>
    <row r="47" spans="1:7" ht="15" customHeight="1">
      <c r="A47" s="9"/>
      <c r="E47" s="57"/>
      <c r="F47" s="18"/>
      <c r="G47" s="87"/>
    </row>
    <row r="48" spans="1:7" ht="15" customHeight="1">
      <c r="A48" s="125" t="s">
        <v>95</v>
      </c>
      <c r="E48" s="61">
        <f>+E39+E46</f>
        <v>142618</v>
      </c>
      <c r="F48" s="45">
        <f>+F39+F46</f>
        <v>172223</v>
      </c>
      <c r="G48" s="124">
        <f>+G39+G46</f>
        <v>153662</v>
      </c>
    </row>
    <row r="49" spans="1:7" ht="15" customHeight="1">
      <c r="A49" s="15"/>
      <c r="E49" s="57"/>
      <c r="F49" s="18"/>
      <c r="G49" s="89"/>
    </row>
    <row r="50" spans="1:7" ht="15" customHeight="1" thickBot="1">
      <c r="A50" s="125" t="s">
        <v>96</v>
      </c>
      <c r="E50" s="75">
        <f>+E48+E33</f>
        <v>357682</v>
      </c>
      <c r="F50" s="76">
        <f>+F48+F33</f>
        <v>392332</v>
      </c>
      <c r="G50" s="123">
        <f>+G48+G33</f>
        <v>366343</v>
      </c>
    </row>
    <row r="51" spans="1:7" ht="15" customHeight="1" thickTop="1">
      <c r="A51" s="9"/>
      <c r="E51" s="57"/>
      <c r="F51" s="18"/>
      <c r="G51" s="87"/>
    </row>
    <row r="52" spans="1:7" ht="15" customHeight="1" thickBot="1">
      <c r="A52" s="3" t="s">
        <v>73</v>
      </c>
      <c r="E52" s="108" t="e">
        <f>+E33/(Equity!B19-Equity!#REF!)</f>
        <v>#REF!</v>
      </c>
      <c r="F52" s="104">
        <v>2.2</v>
      </c>
      <c r="G52" s="105">
        <v>2.2772204079447507</v>
      </c>
    </row>
    <row r="53" spans="5:7" ht="15" customHeight="1" thickTop="1">
      <c r="E53" s="134"/>
      <c r="F53" s="135"/>
      <c r="G53" s="136"/>
    </row>
    <row r="54" spans="1:7" ht="15" customHeight="1">
      <c r="A54" s="138" t="s">
        <v>125</v>
      </c>
      <c r="B54" s="138"/>
      <c r="C54" s="138"/>
      <c r="D54" s="138"/>
      <c r="E54" s="138"/>
      <c r="F54" s="138"/>
      <c r="G54" s="138"/>
    </row>
    <row r="55" spans="1:7" ht="15" customHeight="1">
      <c r="A55" s="138"/>
      <c r="B55" s="138"/>
      <c r="C55" s="138"/>
      <c r="D55" s="138"/>
      <c r="E55" s="138"/>
      <c r="F55" s="138"/>
      <c r="G55" s="138"/>
    </row>
    <row r="57" spans="2:6" ht="15" customHeight="1">
      <c r="B57" s="16"/>
      <c r="F57" s="19"/>
    </row>
    <row r="58" ht="15" customHeight="1">
      <c r="F58" s="20"/>
    </row>
  </sheetData>
  <mergeCells count="1">
    <mergeCell ref="A54:G55"/>
  </mergeCells>
  <printOptions/>
  <pageMargins left="0.748031496062992" right="0.24" top="0.37" bottom="0.22" header="0.28" footer="0.3"/>
  <pageSetup horizontalDpi="300" verticalDpi="300" orientation="portrait" paperSize="9" r:id="rId3"/>
  <headerFooter alignWithMargins="0">
    <oddFooter>&amp;C
&amp;"Times New Roman,Regular"&amp;12
Page 2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view="pageBreakPreview" zoomScale="60" workbookViewId="0" topLeftCell="A25">
      <selection activeCell="A27" sqref="A27"/>
    </sheetView>
  </sheetViews>
  <sheetFormatPr defaultColWidth="8.28125" defaultRowHeight="15" customHeight="1"/>
  <cols>
    <col min="1" max="1" width="30.8515625" style="49" customWidth="1"/>
    <col min="2" max="7" width="10.57421875" style="49" customWidth="1"/>
    <col min="8" max="8" width="11.8515625" style="49" customWidth="1"/>
    <col min="9" max="16384" width="8.28125" style="49" customWidth="1"/>
  </cols>
  <sheetData>
    <row r="1" s="3" customFormat="1" ht="16.5" customHeight="1">
      <c r="A1" s="16" t="s">
        <v>13</v>
      </c>
    </row>
    <row r="2" s="3" customFormat="1" ht="15" customHeight="1"/>
    <row r="3" s="3" customFormat="1" ht="15" customHeight="1">
      <c r="A3" s="2" t="str">
        <f>+'P&amp;L'!A3</f>
        <v>QUARTERLY REPORT FOR THE FIRST QUARTER ENDED 31 MARCH 2006</v>
      </c>
    </row>
    <row r="4" s="3" customFormat="1" ht="15" customHeight="1">
      <c r="A4" s="2" t="s">
        <v>105</v>
      </c>
    </row>
    <row r="5" s="3" customFormat="1" ht="9" customHeight="1">
      <c r="A5" s="2"/>
    </row>
    <row r="6" spans="1:7" ht="15" customHeight="1">
      <c r="A6" s="48"/>
      <c r="B6" s="139" t="s">
        <v>122</v>
      </c>
      <c r="C6" s="139"/>
      <c r="D6" s="139"/>
      <c r="E6" s="139"/>
      <c r="F6" s="139"/>
      <c r="G6" s="139"/>
    </row>
    <row r="7" spans="2:7" ht="15" customHeight="1">
      <c r="B7" s="50" t="s">
        <v>9</v>
      </c>
      <c r="C7" s="50" t="s">
        <v>65</v>
      </c>
      <c r="D7" s="50"/>
      <c r="E7" s="50" t="s">
        <v>9</v>
      </c>
      <c r="F7" s="97" t="s">
        <v>10</v>
      </c>
      <c r="G7" s="98"/>
    </row>
    <row r="8" spans="2:7" ht="15" customHeight="1">
      <c r="B8" s="99" t="s">
        <v>19</v>
      </c>
      <c r="C8" s="99" t="s">
        <v>52</v>
      </c>
      <c r="D8" s="99" t="s">
        <v>46</v>
      </c>
      <c r="E8" s="99" t="s">
        <v>20</v>
      </c>
      <c r="F8" s="99" t="s">
        <v>21</v>
      </c>
      <c r="G8" s="99" t="s">
        <v>2</v>
      </c>
    </row>
    <row r="9" spans="2:7" ht="15" customHeight="1">
      <c r="B9" s="100" t="s">
        <v>1</v>
      </c>
      <c r="C9" s="100" t="s">
        <v>1</v>
      </c>
      <c r="D9" s="100" t="s">
        <v>1</v>
      </c>
      <c r="E9" s="100" t="s">
        <v>1</v>
      </c>
      <c r="F9" s="100" t="s">
        <v>1</v>
      </c>
      <c r="G9" s="100" t="s">
        <v>1</v>
      </c>
    </row>
    <row r="10" spans="1:7" ht="15" customHeight="1">
      <c r="A10" s="51" t="s">
        <v>107</v>
      </c>
      <c r="B10" s="100"/>
      <c r="C10" s="100"/>
      <c r="D10" s="100"/>
      <c r="E10" s="100"/>
      <c r="F10" s="100"/>
      <c r="G10" s="100"/>
    </row>
    <row r="11" spans="1:7" ht="15" customHeight="1">
      <c r="A11" s="51" t="s">
        <v>108</v>
      </c>
      <c r="B11" s="100"/>
      <c r="C11" s="100"/>
      <c r="D11" s="100"/>
      <c r="E11" s="100"/>
      <c r="F11" s="100"/>
      <c r="G11" s="100"/>
    </row>
    <row r="12" spans="2:7" ht="15" customHeight="1">
      <c r="B12" s="50"/>
      <c r="C12" s="101"/>
      <c r="D12" s="101"/>
      <c r="E12" s="101"/>
      <c r="F12" s="98"/>
      <c r="G12" s="98"/>
    </row>
    <row r="13" spans="1:7" ht="15" customHeight="1">
      <c r="A13" s="49" t="s">
        <v>109</v>
      </c>
      <c r="B13" s="44">
        <v>99996</v>
      </c>
      <c r="C13" s="44">
        <v>-7900</v>
      </c>
      <c r="D13" s="44">
        <v>14999</v>
      </c>
      <c r="E13" s="44">
        <v>15458</v>
      </c>
      <c r="F13" s="44">
        <v>90128</v>
      </c>
      <c r="G13" s="44">
        <f>SUM(B13:F13)</f>
        <v>212681</v>
      </c>
    </row>
    <row r="14" spans="2:7" ht="15" customHeight="1">
      <c r="B14" s="44"/>
      <c r="C14" s="44"/>
      <c r="D14" s="44"/>
      <c r="E14" s="44"/>
      <c r="F14" s="44"/>
      <c r="G14" s="44"/>
    </row>
    <row r="15" spans="1:8" ht="15" customHeight="1">
      <c r="A15" s="3" t="s">
        <v>29</v>
      </c>
      <c r="B15" s="44">
        <v>0</v>
      </c>
      <c r="C15" s="44">
        <v>0</v>
      </c>
      <c r="D15" s="44">
        <v>0</v>
      </c>
      <c r="E15" s="44">
        <v>0</v>
      </c>
      <c r="F15" s="44">
        <f>+'P&amp;L'!F32</f>
        <v>2418</v>
      </c>
      <c r="G15" s="44">
        <f>SUM(B15:F15)</f>
        <v>2418</v>
      </c>
      <c r="H15" s="52"/>
    </row>
    <row r="16" spans="1:8" ht="15" customHeight="1">
      <c r="A16" s="3"/>
      <c r="B16" s="44"/>
      <c r="C16" s="44"/>
      <c r="D16" s="44"/>
      <c r="E16" s="44"/>
      <c r="F16" s="44"/>
      <c r="G16" s="44"/>
      <c r="H16" s="52"/>
    </row>
    <row r="17" spans="1:8" ht="15" customHeight="1">
      <c r="A17" s="3" t="s">
        <v>63</v>
      </c>
      <c r="B17" s="44">
        <v>0</v>
      </c>
      <c r="C17" s="44">
        <v>-35</v>
      </c>
      <c r="D17" s="44">
        <v>0</v>
      </c>
      <c r="E17" s="44">
        <v>0</v>
      </c>
      <c r="F17" s="44">
        <v>0</v>
      </c>
      <c r="G17" s="44">
        <f>SUM(B17:F17)</f>
        <v>-35</v>
      </c>
      <c r="H17" s="52"/>
    </row>
    <row r="18" spans="1:8" ht="15" customHeight="1">
      <c r="A18" s="3"/>
      <c r="B18" s="44"/>
      <c r="C18" s="44"/>
      <c r="D18" s="44"/>
      <c r="E18" s="44"/>
      <c r="F18" s="44"/>
      <c r="G18" s="44"/>
      <c r="H18" s="52"/>
    </row>
    <row r="19" spans="1:7" ht="15" customHeight="1" thickBot="1">
      <c r="A19" s="49" t="s">
        <v>110</v>
      </c>
      <c r="B19" s="74">
        <f aca="true" t="shared" si="0" ref="B19:G19">SUM(B13:B18)</f>
        <v>99996</v>
      </c>
      <c r="C19" s="74">
        <f t="shared" si="0"/>
        <v>-7935</v>
      </c>
      <c r="D19" s="74">
        <f t="shared" si="0"/>
        <v>14999</v>
      </c>
      <c r="E19" s="74">
        <f t="shared" si="0"/>
        <v>15458</v>
      </c>
      <c r="F19" s="74">
        <f t="shared" si="0"/>
        <v>92546</v>
      </c>
      <c r="G19" s="74">
        <f t="shared" si="0"/>
        <v>215064</v>
      </c>
    </row>
    <row r="20" spans="2:7" ht="15" customHeight="1" thickTop="1">
      <c r="B20" s="23"/>
      <c r="C20" s="23"/>
      <c r="D20" s="23"/>
      <c r="E20" s="23"/>
      <c r="F20" s="23"/>
      <c r="G20" s="23"/>
    </row>
    <row r="21" spans="1:6" ht="15" customHeight="1">
      <c r="A21" s="51" t="s">
        <v>113</v>
      </c>
      <c r="B21" s="55"/>
      <c r="C21" s="24"/>
      <c r="D21" s="55"/>
      <c r="E21" s="55"/>
      <c r="F21" s="24"/>
    </row>
    <row r="22" spans="1:6" ht="15" customHeight="1">
      <c r="A22" s="51" t="s">
        <v>114</v>
      </c>
      <c r="B22" s="55"/>
      <c r="C22" s="24"/>
      <c r="D22" s="55"/>
      <c r="E22" s="55"/>
      <c r="F22" s="24"/>
    </row>
    <row r="23" spans="2:6" ht="15" customHeight="1">
      <c r="B23" s="24"/>
      <c r="C23" s="24"/>
      <c r="D23" s="24"/>
      <c r="E23" s="24"/>
      <c r="F23" s="24"/>
    </row>
    <row r="24" spans="1:7" ht="15" customHeight="1">
      <c r="A24" s="49" t="s">
        <v>111</v>
      </c>
      <c r="B24" s="24">
        <v>99996</v>
      </c>
      <c r="C24" s="24">
        <v>0</v>
      </c>
      <c r="D24" s="24">
        <v>14999</v>
      </c>
      <c r="E24" s="24">
        <v>15628</v>
      </c>
      <c r="F24" s="24">
        <v>87579</v>
      </c>
      <c r="G24" s="24">
        <f>SUM(B24:F24)</f>
        <v>218202</v>
      </c>
    </row>
    <row r="25" spans="2:7" ht="15" customHeight="1">
      <c r="B25" s="24"/>
      <c r="C25" s="24"/>
      <c r="D25" s="24"/>
      <c r="E25" s="24"/>
      <c r="F25" s="24"/>
      <c r="G25" s="24"/>
    </row>
    <row r="26" spans="1:7" ht="15" customHeight="1">
      <c r="A26" s="49" t="s">
        <v>126</v>
      </c>
      <c r="B26" s="127"/>
      <c r="C26" s="128"/>
      <c r="D26" s="128"/>
      <c r="E26" s="128"/>
      <c r="F26" s="128"/>
      <c r="G26" s="129"/>
    </row>
    <row r="27" spans="1:8" ht="15" customHeight="1">
      <c r="A27" s="49" t="s">
        <v>97</v>
      </c>
      <c r="B27" s="130">
        <v>0</v>
      </c>
      <c r="C27" s="23">
        <v>0</v>
      </c>
      <c r="D27" s="23">
        <v>0</v>
      </c>
      <c r="E27" s="23">
        <v>-148</v>
      </c>
      <c r="F27" s="23">
        <v>0</v>
      </c>
      <c r="G27" s="131">
        <f>SUM(B27:F27)</f>
        <v>-148</v>
      </c>
      <c r="H27" s="54"/>
    </row>
    <row r="28" spans="2:8" ht="15" customHeight="1">
      <c r="B28" s="130"/>
      <c r="C28" s="23"/>
      <c r="D28" s="23"/>
      <c r="E28" s="23"/>
      <c r="F28" s="23"/>
      <c r="G28" s="131"/>
      <c r="H28" s="54"/>
    </row>
    <row r="29" spans="1:8" ht="15" customHeight="1">
      <c r="A29" s="3" t="s">
        <v>29</v>
      </c>
      <c r="B29" s="132">
        <v>0</v>
      </c>
      <c r="C29" s="79">
        <v>0</v>
      </c>
      <c r="D29" s="79">
        <v>0</v>
      </c>
      <c r="E29" s="79">
        <v>0</v>
      </c>
      <c r="F29" s="79">
        <v>2055</v>
      </c>
      <c r="G29" s="133">
        <f>SUM(B29:F29)</f>
        <v>2055</v>
      </c>
      <c r="H29" s="54"/>
    </row>
    <row r="30" spans="1:8" ht="6" customHeight="1">
      <c r="A30" s="3"/>
      <c r="B30" s="23"/>
      <c r="C30" s="23"/>
      <c r="D30" s="23"/>
      <c r="E30" s="23"/>
      <c r="F30" s="23"/>
      <c r="G30" s="23"/>
      <c r="H30" s="54"/>
    </row>
    <row r="31" ht="15" customHeight="1">
      <c r="A31" s="3" t="s">
        <v>98</v>
      </c>
    </row>
    <row r="32" spans="1:7" ht="15" customHeight="1">
      <c r="A32" s="3" t="s">
        <v>99</v>
      </c>
      <c r="B32" s="24">
        <f aca="true" t="shared" si="1" ref="B32:G32">SUM(B27:B29)</f>
        <v>0</v>
      </c>
      <c r="C32" s="24">
        <f t="shared" si="1"/>
        <v>0</v>
      </c>
      <c r="D32" s="24">
        <f t="shared" si="1"/>
        <v>0</v>
      </c>
      <c r="E32" s="24">
        <f t="shared" si="1"/>
        <v>-148</v>
      </c>
      <c r="F32" s="24">
        <f t="shared" si="1"/>
        <v>2055</v>
      </c>
      <c r="G32" s="24">
        <f t="shared" si="1"/>
        <v>1907</v>
      </c>
    </row>
    <row r="33" spans="1:7" ht="15" customHeight="1">
      <c r="A33" s="3"/>
      <c r="B33" s="24"/>
      <c r="C33" s="24"/>
      <c r="D33" s="24"/>
      <c r="E33" s="24"/>
      <c r="F33" s="24"/>
      <c r="G33" s="24"/>
    </row>
    <row r="34" spans="1:7" ht="15" customHeight="1" thickBot="1">
      <c r="A34" s="49" t="s">
        <v>112</v>
      </c>
      <c r="B34" s="53">
        <f aca="true" t="shared" si="2" ref="B34:G34">+B32+B24</f>
        <v>99996</v>
      </c>
      <c r="C34" s="53">
        <f t="shared" si="2"/>
        <v>0</v>
      </c>
      <c r="D34" s="53">
        <f t="shared" si="2"/>
        <v>14999</v>
      </c>
      <c r="E34" s="53">
        <f t="shared" si="2"/>
        <v>15480</v>
      </c>
      <c r="F34" s="53">
        <f t="shared" si="2"/>
        <v>89634</v>
      </c>
      <c r="G34" s="53">
        <f t="shared" si="2"/>
        <v>220109</v>
      </c>
    </row>
    <row r="35" spans="2:7" ht="15" customHeight="1" thickTop="1">
      <c r="B35" s="24"/>
      <c r="C35" s="24"/>
      <c r="D35" s="24"/>
      <c r="E35" s="24"/>
      <c r="F35" s="24"/>
      <c r="G35" s="24"/>
    </row>
    <row r="36" spans="1:6" ht="15" customHeight="1">
      <c r="A36" s="51" t="s">
        <v>77</v>
      </c>
      <c r="B36" s="55"/>
      <c r="C36" s="24"/>
      <c r="D36" s="55"/>
      <c r="E36" s="55"/>
      <c r="F36" s="24"/>
    </row>
    <row r="37" spans="1:6" ht="15" customHeight="1">
      <c r="A37" s="51" t="s">
        <v>115</v>
      </c>
      <c r="B37" s="55"/>
      <c r="C37" s="24"/>
      <c r="D37" s="55"/>
      <c r="E37" s="55"/>
      <c r="F37" s="24"/>
    </row>
    <row r="38" spans="2:8" ht="15" customHeight="1">
      <c r="B38" s="24"/>
      <c r="C38" s="24"/>
      <c r="D38" s="24"/>
      <c r="E38" s="24"/>
      <c r="F38" s="24"/>
      <c r="H38" s="52"/>
    </row>
    <row r="39" spans="1:7" ht="15" customHeight="1">
      <c r="A39" s="49" t="s">
        <v>111</v>
      </c>
      <c r="B39" s="24">
        <v>99996</v>
      </c>
      <c r="C39" s="24">
        <v>0</v>
      </c>
      <c r="D39" s="24">
        <v>14999</v>
      </c>
      <c r="E39" s="24">
        <v>15628</v>
      </c>
      <c r="F39" s="24">
        <v>87579</v>
      </c>
      <c r="G39" s="24">
        <f>SUM(B39:F39)</f>
        <v>218202</v>
      </c>
    </row>
    <row r="40" spans="2:7" ht="15" customHeight="1">
      <c r="B40" s="24"/>
      <c r="C40" s="24"/>
      <c r="D40" s="24"/>
      <c r="E40" s="24"/>
      <c r="F40" s="24"/>
      <c r="G40" s="24"/>
    </row>
    <row r="41" spans="1:7" ht="15" customHeight="1">
      <c r="A41" s="49" t="s">
        <v>126</v>
      </c>
      <c r="B41" s="127"/>
      <c r="C41" s="128"/>
      <c r="D41" s="128"/>
      <c r="E41" s="128"/>
      <c r="F41" s="128"/>
      <c r="G41" s="129"/>
    </row>
    <row r="42" spans="1:7" ht="15" customHeight="1">
      <c r="A42" s="49" t="s">
        <v>97</v>
      </c>
      <c r="B42" s="130">
        <v>0</v>
      </c>
      <c r="C42" s="23">
        <v>0</v>
      </c>
      <c r="D42" s="23">
        <v>0</v>
      </c>
      <c r="E42" s="23">
        <v>-170</v>
      </c>
      <c r="F42" s="23">
        <v>0</v>
      </c>
      <c r="G42" s="131">
        <f>SUM(B42:F42)</f>
        <v>-170</v>
      </c>
    </row>
    <row r="43" spans="2:7" ht="15" customHeight="1">
      <c r="B43" s="130"/>
      <c r="C43" s="23"/>
      <c r="D43" s="23"/>
      <c r="E43" s="23"/>
      <c r="F43" s="23"/>
      <c r="G43" s="131"/>
    </row>
    <row r="44" spans="1:7" ht="15" customHeight="1">
      <c r="A44" s="3" t="s">
        <v>30</v>
      </c>
      <c r="B44" s="132">
        <v>0</v>
      </c>
      <c r="C44" s="79">
        <v>0</v>
      </c>
      <c r="D44" s="79">
        <v>0</v>
      </c>
      <c r="E44" s="79">
        <v>0</v>
      </c>
      <c r="F44" s="79">
        <v>7801</v>
      </c>
      <c r="G44" s="133">
        <f>SUM(B44:F44)</f>
        <v>7801</v>
      </c>
    </row>
    <row r="45" spans="1:7" ht="6" customHeight="1">
      <c r="A45" s="3"/>
      <c r="B45" s="23"/>
      <c r="C45" s="23"/>
      <c r="D45" s="23"/>
      <c r="E45" s="23"/>
      <c r="F45" s="23"/>
      <c r="G45" s="23"/>
    </row>
    <row r="46" ht="15" customHeight="1">
      <c r="A46" s="3" t="s">
        <v>98</v>
      </c>
    </row>
    <row r="47" spans="1:7" ht="15" customHeight="1">
      <c r="A47" s="3" t="s">
        <v>100</v>
      </c>
      <c r="B47" s="24">
        <f aca="true" t="shared" si="3" ref="B47:G47">SUM(B42:B44)</f>
        <v>0</v>
      </c>
      <c r="C47" s="24">
        <f t="shared" si="3"/>
        <v>0</v>
      </c>
      <c r="D47" s="24">
        <f t="shared" si="3"/>
        <v>0</v>
      </c>
      <c r="E47" s="24">
        <f t="shared" si="3"/>
        <v>-170</v>
      </c>
      <c r="F47" s="24">
        <f t="shared" si="3"/>
        <v>7801</v>
      </c>
      <c r="G47" s="24">
        <f t="shared" si="3"/>
        <v>7631</v>
      </c>
    </row>
    <row r="48" spans="1:7" ht="15" customHeight="1">
      <c r="A48" s="3"/>
      <c r="B48" s="24"/>
      <c r="C48" s="24"/>
      <c r="D48" s="24"/>
      <c r="E48" s="24"/>
      <c r="F48" s="24"/>
      <c r="G48" s="24"/>
    </row>
    <row r="49" spans="1:7" ht="15" customHeight="1">
      <c r="A49" s="3" t="s">
        <v>31</v>
      </c>
      <c r="B49" s="24">
        <v>0</v>
      </c>
      <c r="C49" s="24">
        <v>0</v>
      </c>
      <c r="D49" s="24">
        <v>0</v>
      </c>
      <c r="E49" s="24">
        <v>0</v>
      </c>
      <c r="F49" s="24">
        <v>-5252</v>
      </c>
      <c r="G49" s="24">
        <f>SUM(B49:F49)</f>
        <v>-5252</v>
      </c>
    </row>
    <row r="50" spans="1:7" ht="15" customHeight="1">
      <c r="A50" s="3"/>
      <c r="B50" s="24"/>
      <c r="C50" s="24"/>
      <c r="D50" s="24"/>
      <c r="E50" s="24"/>
      <c r="F50" s="24"/>
      <c r="G50" s="24"/>
    </row>
    <row r="51" spans="1:7" ht="15" customHeight="1">
      <c r="A51" s="3" t="s">
        <v>63</v>
      </c>
      <c r="B51" s="24">
        <v>0</v>
      </c>
      <c r="C51" s="24">
        <v>-7900</v>
      </c>
      <c r="D51" s="24">
        <v>0</v>
      </c>
      <c r="E51" s="24">
        <v>0</v>
      </c>
      <c r="F51" s="24">
        <v>0</v>
      </c>
      <c r="G51" s="24">
        <f>SUM(B51:F51)</f>
        <v>-7900</v>
      </c>
    </row>
    <row r="52" spans="2:7" ht="15" customHeight="1">
      <c r="B52" s="24"/>
      <c r="C52" s="24"/>
      <c r="D52" s="24"/>
      <c r="E52" s="24"/>
      <c r="F52" s="24"/>
      <c r="G52" s="24"/>
    </row>
    <row r="53" spans="1:7" ht="15" customHeight="1" thickBot="1">
      <c r="A53" s="49" t="s">
        <v>116</v>
      </c>
      <c r="B53" s="53">
        <f aca="true" t="shared" si="4" ref="B53:G53">+B39+B47+B49+B51</f>
        <v>99996</v>
      </c>
      <c r="C53" s="53">
        <f t="shared" si="4"/>
        <v>-7900</v>
      </c>
      <c r="D53" s="53">
        <f t="shared" si="4"/>
        <v>14999</v>
      </c>
      <c r="E53" s="53">
        <f t="shared" si="4"/>
        <v>15458</v>
      </c>
      <c r="F53" s="53">
        <f t="shared" si="4"/>
        <v>90128</v>
      </c>
      <c r="G53" s="53">
        <f t="shared" si="4"/>
        <v>212681</v>
      </c>
    </row>
    <row r="54" ht="15" customHeight="1" thickTop="1"/>
    <row r="55" spans="1:7" ht="15" customHeight="1">
      <c r="A55" s="138" t="s">
        <v>125</v>
      </c>
      <c r="B55" s="138"/>
      <c r="C55" s="138"/>
      <c r="D55" s="138"/>
      <c r="E55" s="138"/>
      <c r="F55" s="138"/>
      <c r="G55" s="138"/>
    </row>
    <row r="56" spans="1:7" ht="15" customHeight="1">
      <c r="A56" s="138"/>
      <c r="B56" s="138"/>
      <c r="C56" s="138"/>
      <c r="D56" s="138"/>
      <c r="E56" s="138"/>
      <c r="F56" s="138"/>
      <c r="G56" s="138"/>
    </row>
  </sheetData>
  <mergeCells count="2">
    <mergeCell ref="B6:G6"/>
    <mergeCell ref="A55:G56"/>
  </mergeCells>
  <printOptions/>
  <pageMargins left="0.7480314960629921" right="0.24" top="0.35" bottom="0.27" header="0.1968503937007874" footer="0.19"/>
  <pageSetup horizontalDpi="600" verticalDpi="600" orientation="portrait" paperSize="9" r:id="rId1"/>
  <headerFooter alignWithMargins="0">
    <oddFooter>&amp;C
&amp;"Times New Roman,Regular"&amp;12Page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68"/>
  <sheetViews>
    <sheetView view="pageBreakPreview" zoomScale="60" workbookViewId="0" topLeftCell="A1">
      <pane xSplit="4" ySplit="10" topLeftCell="E38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F18" sqref="F18"/>
    </sheetView>
  </sheetViews>
  <sheetFormatPr defaultColWidth="9.140625" defaultRowHeight="15" customHeight="1"/>
  <cols>
    <col min="1" max="1" width="2.28125" style="11" customWidth="1"/>
    <col min="2" max="3" width="8.8515625" style="11" customWidth="1"/>
    <col min="4" max="4" width="35.140625" style="11" customWidth="1"/>
    <col min="5" max="5" width="2.140625" style="0" customWidth="1"/>
    <col min="6" max="6" width="12.421875" style="13" customWidth="1"/>
    <col min="7" max="7" width="2.140625" style="0" customWidth="1"/>
    <col min="8" max="8" width="11.57421875" style="13" customWidth="1"/>
    <col min="9" max="9" width="2.140625" style="0" customWidth="1"/>
    <col min="10" max="10" width="13.00390625" style="13" customWidth="1"/>
    <col min="11" max="11" width="6.00390625" style="11" customWidth="1"/>
    <col min="12" max="12" width="11.8515625" style="11" customWidth="1"/>
    <col min="13" max="16384" width="8.8515625" style="11" customWidth="1"/>
  </cols>
  <sheetData>
    <row r="1" spans="1:10" s="3" customFormat="1" ht="17.25" customHeight="1">
      <c r="A1" s="16" t="s">
        <v>13</v>
      </c>
      <c r="E1"/>
      <c r="F1" s="4"/>
      <c r="G1"/>
      <c r="H1" s="4"/>
      <c r="I1"/>
      <c r="J1" s="4"/>
    </row>
    <row r="2" spans="5:10" s="3" customFormat="1" ht="11.25" customHeight="1">
      <c r="E2"/>
      <c r="F2" s="4"/>
      <c r="G2"/>
      <c r="H2" s="4"/>
      <c r="I2"/>
      <c r="J2" s="4"/>
    </row>
    <row r="3" spans="1:10" s="3" customFormat="1" ht="15" customHeight="1">
      <c r="A3" s="2" t="str">
        <f>+'P&amp;L'!A3</f>
        <v>QUARTERLY REPORT FOR THE FIRST QUARTER ENDED 31 MARCH 2006</v>
      </c>
      <c r="E3"/>
      <c r="F3" s="4"/>
      <c r="G3"/>
      <c r="H3" s="4"/>
      <c r="I3"/>
      <c r="J3" s="4"/>
    </row>
    <row r="4" spans="1:10" s="3" customFormat="1" ht="15" customHeight="1">
      <c r="A4" s="2" t="s">
        <v>106</v>
      </c>
      <c r="E4"/>
      <c r="F4" s="4"/>
      <c r="G4"/>
      <c r="H4" s="4"/>
      <c r="I4"/>
      <c r="J4" s="4"/>
    </row>
    <row r="5" spans="1:10" s="3" customFormat="1" ht="9" customHeight="1">
      <c r="A5" s="2"/>
      <c r="E5"/>
      <c r="F5" s="4"/>
      <c r="G5"/>
      <c r="H5" s="4"/>
      <c r="I5"/>
      <c r="J5" s="4"/>
    </row>
    <row r="6" spans="1:10" s="3" customFormat="1" ht="15" customHeight="1">
      <c r="A6" s="2"/>
      <c r="E6" s="111"/>
      <c r="F6" s="33"/>
      <c r="G6" s="111"/>
      <c r="H6" s="7"/>
      <c r="I6" s="111"/>
      <c r="J6" s="7" t="s">
        <v>76</v>
      </c>
    </row>
    <row r="7" spans="1:10" ht="15" customHeight="1">
      <c r="A7" s="3"/>
      <c r="B7" s="10"/>
      <c r="C7" s="10"/>
      <c r="D7" s="10"/>
      <c r="F7" s="34" t="s">
        <v>17</v>
      </c>
      <c r="H7" s="80" t="s">
        <v>62</v>
      </c>
      <c r="J7" s="80" t="s">
        <v>62</v>
      </c>
    </row>
    <row r="8" spans="2:10" ht="15" customHeight="1">
      <c r="B8" s="10"/>
      <c r="C8" s="10"/>
      <c r="D8" s="10"/>
      <c r="F8" s="36" t="s">
        <v>42</v>
      </c>
      <c r="H8" s="81" t="s">
        <v>42</v>
      </c>
      <c r="J8" s="81" t="s">
        <v>117</v>
      </c>
    </row>
    <row r="9" spans="2:10" ht="15" customHeight="1">
      <c r="B9" s="10"/>
      <c r="C9" s="10"/>
      <c r="D9" s="10"/>
      <c r="F9" s="36" t="s">
        <v>11</v>
      </c>
      <c r="H9" s="81" t="s">
        <v>11</v>
      </c>
      <c r="J9" s="81" t="s">
        <v>11</v>
      </c>
    </row>
    <row r="10" spans="2:10" ht="15" customHeight="1">
      <c r="B10" s="10"/>
      <c r="C10" s="10"/>
      <c r="D10" s="10"/>
      <c r="E10" s="92"/>
      <c r="F10" s="102" t="str">
        <f>+'BS'!E8</f>
        <v>31/3/2006</v>
      </c>
      <c r="G10" s="92"/>
      <c r="H10" s="82" t="str">
        <f>+'BS'!F8</f>
        <v>31/3/2005</v>
      </c>
      <c r="I10" s="92"/>
      <c r="J10" s="82" t="str">
        <f>+'BS'!G8</f>
        <v>31/12/2005</v>
      </c>
    </row>
    <row r="11" spans="1:10" ht="15" customHeight="1">
      <c r="A11" s="12"/>
      <c r="B11" s="10"/>
      <c r="C11" s="10"/>
      <c r="D11" s="10"/>
      <c r="F11" s="37" t="s">
        <v>1</v>
      </c>
      <c r="H11" s="83" t="s">
        <v>1</v>
      </c>
      <c r="J11" s="83" t="s">
        <v>1</v>
      </c>
    </row>
    <row r="12" spans="1:10" ht="15" customHeight="1">
      <c r="A12" s="38" t="s">
        <v>47</v>
      </c>
      <c r="B12" s="10"/>
      <c r="C12" s="10"/>
      <c r="D12" s="10"/>
      <c r="F12" s="37"/>
      <c r="H12" s="83"/>
      <c r="J12" s="83"/>
    </row>
    <row r="13" spans="1:10" ht="15" customHeight="1">
      <c r="A13" s="14" t="s">
        <v>3</v>
      </c>
      <c r="B13" s="14"/>
      <c r="E13" s="72"/>
      <c r="F13" s="44">
        <f>+'P&amp;L'!F28</f>
        <v>3444</v>
      </c>
      <c r="G13" s="72"/>
      <c r="H13" s="24">
        <v>3326</v>
      </c>
      <c r="I13" s="72"/>
      <c r="J13" s="24">
        <v>10371</v>
      </c>
    </row>
    <row r="14" spans="1:13" ht="15" customHeight="1">
      <c r="A14" s="11" t="s">
        <v>34</v>
      </c>
      <c r="E14" s="72"/>
      <c r="F14" s="44">
        <f>F16-F13</f>
        <v>-786</v>
      </c>
      <c r="G14" s="72"/>
      <c r="H14" s="24">
        <v>311</v>
      </c>
      <c r="I14" s="72"/>
      <c r="J14" s="24">
        <v>6621</v>
      </c>
      <c r="L14" s="64"/>
      <c r="M14" s="65"/>
    </row>
    <row r="15" spans="5:13" ht="6" customHeight="1">
      <c r="E15" s="93"/>
      <c r="F15" s="73"/>
      <c r="G15" s="93"/>
      <c r="H15" s="79"/>
      <c r="I15" s="93"/>
      <c r="J15" s="79"/>
      <c r="L15" s="64"/>
      <c r="M15" s="65"/>
    </row>
    <row r="16" spans="1:13" ht="15" customHeight="1">
      <c r="A16" s="14" t="s">
        <v>24</v>
      </c>
      <c r="E16" s="72"/>
      <c r="F16" s="44">
        <f>-SUM(F18:F22)+F23</f>
        <v>2658</v>
      </c>
      <c r="G16" s="72"/>
      <c r="H16" s="24">
        <f>SUM(H13:H15)</f>
        <v>3637</v>
      </c>
      <c r="I16" s="72"/>
      <c r="J16" s="24">
        <f>SUM(J13:J15)</f>
        <v>16992</v>
      </c>
      <c r="L16" s="64"/>
      <c r="M16" s="65"/>
    </row>
    <row r="17" spans="1:13" ht="15" customHeight="1">
      <c r="A17" s="11" t="s">
        <v>12</v>
      </c>
      <c r="E17" s="72"/>
      <c r="F17" s="44"/>
      <c r="G17" s="72"/>
      <c r="H17" s="24"/>
      <c r="I17" s="72"/>
      <c r="J17" s="24"/>
      <c r="L17" s="64"/>
      <c r="M17" s="65"/>
    </row>
    <row r="18" spans="2:13" ht="15" customHeight="1">
      <c r="B18" s="11" t="s">
        <v>48</v>
      </c>
      <c r="E18" s="72"/>
      <c r="F18" s="43">
        <f>+'BS'!G15-'BS'!E15+'BS'!G19-'BS'!E19+2</f>
        <v>8777</v>
      </c>
      <c r="G18" s="72"/>
      <c r="H18" s="23">
        <v>372</v>
      </c>
      <c r="I18" s="72"/>
      <c r="J18" s="23">
        <v>1378</v>
      </c>
      <c r="L18" s="66"/>
      <c r="M18" s="65"/>
    </row>
    <row r="19" spans="2:12" ht="15" customHeight="1">
      <c r="B19" s="11" t="s">
        <v>56</v>
      </c>
      <c r="E19" s="72"/>
      <c r="F19" s="43">
        <f>+'BS'!G20-'BS'!E20+1920</f>
        <v>-2622</v>
      </c>
      <c r="G19" s="72"/>
      <c r="H19" s="23">
        <f>-2208-62</f>
        <v>-2270</v>
      </c>
      <c r="I19" s="72"/>
      <c r="J19" s="23">
        <v>-672</v>
      </c>
      <c r="L19" s="13"/>
    </row>
    <row r="20" spans="2:12" ht="15" customHeight="1">
      <c r="B20" s="11" t="s">
        <v>57</v>
      </c>
      <c r="E20" s="96"/>
      <c r="F20" s="43">
        <f>+'BS'!E42-'BS'!G42-312</f>
        <v>-375</v>
      </c>
      <c r="G20" s="96"/>
      <c r="H20" s="23">
        <f>-4214+2022</f>
        <v>-2192</v>
      </c>
      <c r="I20" s="96"/>
      <c r="J20" s="23">
        <v>-4483</v>
      </c>
      <c r="L20" s="13"/>
    </row>
    <row r="21" spans="2:12" ht="15" customHeight="1">
      <c r="B21" s="11" t="s">
        <v>80</v>
      </c>
      <c r="E21" s="96"/>
      <c r="F21" s="43">
        <f>('BS'!E44-'BS'!G44)+('BS'!G21-'BS'!E21)</f>
        <v>-12677</v>
      </c>
      <c r="G21" s="96"/>
      <c r="H21" s="23">
        <v>-1960</v>
      </c>
      <c r="I21" s="96"/>
      <c r="J21" s="23">
        <v>2333</v>
      </c>
      <c r="L21" s="13"/>
    </row>
    <row r="22" spans="2:12" ht="15" customHeight="1">
      <c r="B22" s="11" t="s">
        <v>43</v>
      </c>
      <c r="E22" s="93"/>
      <c r="F22" s="73">
        <f>+'BS'!E43-'BS'!G43</f>
        <v>-18</v>
      </c>
      <c r="G22" s="93"/>
      <c r="H22" s="79">
        <v>0</v>
      </c>
      <c r="I22" s="93"/>
      <c r="J22" s="79">
        <v>18</v>
      </c>
      <c r="L22" s="13"/>
    </row>
    <row r="23" spans="1:12" ht="15" customHeight="1">
      <c r="A23" s="11" t="s">
        <v>118</v>
      </c>
      <c r="E23" s="72"/>
      <c r="F23" s="44">
        <f>F29-F27-F26-F25-F24-F28</f>
        <v>-4257</v>
      </c>
      <c r="G23" s="72"/>
      <c r="H23" s="24">
        <f>SUM(H16:H22)</f>
        <v>-2413</v>
      </c>
      <c r="I23" s="72"/>
      <c r="J23" s="24">
        <f>SUM(J16:J22)</f>
        <v>15566</v>
      </c>
      <c r="L23" s="13"/>
    </row>
    <row r="24" spans="2:12" ht="15" customHeight="1">
      <c r="B24" s="11" t="s">
        <v>22</v>
      </c>
      <c r="E24" s="72"/>
      <c r="F24" s="44">
        <v>-1307</v>
      </c>
      <c r="G24" s="72"/>
      <c r="H24" s="24">
        <v>-1246</v>
      </c>
      <c r="I24" s="72"/>
      <c r="J24" s="24">
        <v>-5971</v>
      </c>
      <c r="L24" s="13"/>
    </row>
    <row r="25" spans="2:12" ht="15" customHeight="1">
      <c r="B25" s="11" t="s">
        <v>32</v>
      </c>
      <c r="E25" s="72"/>
      <c r="F25" s="44">
        <v>0</v>
      </c>
      <c r="G25" s="72"/>
      <c r="H25" s="24">
        <v>0</v>
      </c>
      <c r="I25" s="72"/>
      <c r="J25" s="24">
        <v>10</v>
      </c>
      <c r="L25" s="13"/>
    </row>
    <row r="26" spans="2:12" ht="15" customHeight="1">
      <c r="B26" s="11" t="s">
        <v>27</v>
      </c>
      <c r="E26" s="72"/>
      <c r="F26" s="44">
        <v>136</v>
      </c>
      <c r="G26" s="72"/>
      <c r="H26" s="24">
        <v>297</v>
      </c>
      <c r="I26" s="72"/>
      <c r="J26" s="24">
        <v>973</v>
      </c>
      <c r="L26" s="13"/>
    </row>
    <row r="27" spans="2:12" ht="15" customHeight="1">
      <c r="B27" s="11" t="s">
        <v>33</v>
      </c>
      <c r="E27" s="72"/>
      <c r="F27" s="44">
        <v>-2</v>
      </c>
      <c r="G27" s="72"/>
      <c r="H27" s="24">
        <v>0</v>
      </c>
      <c r="I27" s="72"/>
      <c r="J27" s="24">
        <v>-540</v>
      </c>
      <c r="L27" s="13"/>
    </row>
    <row r="28" spans="2:12" ht="15" customHeight="1">
      <c r="B28" s="11" t="s">
        <v>61</v>
      </c>
      <c r="E28" s="72"/>
      <c r="F28" s="40">
        <v>0</v>
      </c>
      <c r="G28" s="72"/>
      <c r="H28" s="86">
        <v>0</v>
      </c>
      <c r="I28" s="72"/>
      <c r="J28" s="86">
        <v>-3650</v>
      </c>
      <c r="K28" s="1"/>
      <c r="L28" s="1"/>
    </row>
    <row r="29" spans="1:10" ht="15" customHeight="1">
      <c r="A29" s="14" t="s">
        <v>85</v>
      </c>
      <c r="E29" s="94"/>
      <c r="F29" s="41">
        <f>F44-F42-F34</f>
        <v>-5430</v>
      </c>
      <c r="G29" s="94"/>
      <c r="H29" s="84">
        <f>H44-H42-H34</f>
        <v>-3362</v>
      </c>
      <c r="I29" s="94"/>
      <c r="J29" s="84">
        <f>J44-J42-J34</f>
        <v>6388</v>
      </c>
    </row>
    <row r="30" spans="5:10" ht="9.75" customHeight="1">
      <c r="E30" s="72"/>
      <c r="F30" s="44"/>
      <c r="G30" s="72"/>
      <c r="H30" s="24"/>
      <c r="I30" s="72"/>
      <c r="J30" s="24"/>
    </row>
    <row r="31" spans="1:10" ht="15" customHeight="1">
      <c r="A31" s="39" t="s">
        <v>49</v>
      </c>
      <c r="E31" s="72"/>
      <c r="F31" s="44"/>
      <c r="G31" s="72"/>
      <c r="H31" s="24"/>
      <c r="I31" s="72"/>
      <c r="J31" s="24"/>
    </row>
    <row r="32" spans="2:12" ht="15" customHeight="1">
      <c r="B32" s="11" t="s">
        <v>82</v>
      </c>
      <c r="E32" s="72"/>
      <c r="F32" s="71">
        <v>-983</v>
      </c>
      <c r="G32" s="72"/>
      <c r="H32" s="85">
        <v>-256</v>
      </c>
      <c r="I32" s="72"/>
      <c r="J32" s="85">
        <v>-1159</v>
      </c>
      <c r="K32" s="1"/>
      <c r="L32" s="1"/>
    </row>
    <row r="33" spans="2:12" ht="15" customHeight="1">
      <c r="B33" s="11" t="s">
        <v>83</v>
      </c>
      <c r="E33" s="72"/>
      <c r="F33" s="71">
        <v>0</v>
      </c>
      <c r="G33" s="72"/>
      <c r="H33" s="85">
        <v>32</v>
      </c>
      <c r="I33" s="72"/>
      <c r="J33" s="85">
        <v>32</v>
      </c>
      <c r="K33" s="1"/>
      <c r="L33" s="1"/>
    </row>
    <row r="34" spans="1:12" ht="15" customHeight="1">
      <c r="A34" s="14" t="s">
        <v>53</v>
      </c>
      <c r="E34" s="94"/>
      <c r="F34" s="41">
        <f>SUM(F32:F33)</f>
        <v>-983</v>
      </c>
      <c r="G34" s="94"/>
      <c r="H34" s="84">
        <f>SUM(H32:H33)</f>
        <v>-224</v>
      </c>
      <c r="I34" s="94"/>
      <c r="J34" s="84">
        <f>SUM(J32:J33)</f>
        <v>-1127</v>
      </c>
      <c r="K34" s="1"/>
      <c r="L34" s="1"/>
    </row>
    <row r="35" spans="5:12" ht="9.75" customHeight="1">
      <c r="E35" s="72"/>
      <c r="F35" s="44"/>
      <c r="G35" s="72"/>
      <c r="H35" s="24"/>
      <c r="I35" s="72"/>
      <c r="J35" s="24"/>
      <c r="K35" s="1"/>
      <c r="L35" s="1"/>
    </row>
    <row r="36" spans="1:12" ht="15" customHeight="1">
      <c r="A36" s="39" t="s">
        <v>50</v>
      </c>
      <c r="E36" s="72"/>
      <c r="F36" s="44"/>
      <c r="G36" s="72"/>
      <c r="H36" s="24"/>
      <c r="I36" s="72"/>
      <c r="J36" s="24"/>
      <c r="K36" s="1"/>
      <c r="L36" s="1"/>
    </row>
    <row r="37" spans="2:12" ht="15" customHeight="1">
      <c r="B37" s="11" t="s">
        <v>28</v>
      </c>
      <c r="E37" s="72"/>
      <c r="F37" s="40">
        <v>0</v>
      </c>
      <c r="G37" s="72"/>
      <c r="H37" s="86">
        <v>0</v>
      </c>
      <c r="I37" s="72"/>
      <c r="J37" s="86">
        <v>-5252</v>
      </c>
      <c r="K37" s="1"/>
      <c r="L37" s="1"/>
    </row>
    <row r="38" spans="2:12" ht="15" customHeight="1">
      <c r="B38" s="11" t="s">
        <v>64</v>
      </c>
      <c r="E38" s="72"/>
      <c r="F38" s="40">
        <v>0</v>
      </c>
      <c r="G38" s="72"/>
      <c r="H38" s="86">
        <v>0</v>
      </c>
      <c r="I38" s="72"/>
      <c r="J38" s="86">
        <v>-22070</v>
      </c>
      <c r="K38" s="1"/>
      <c r="L38" s="1"/>
    </row>
    <row r="39" spans="2:12" ht="15" customHeight="1">
      <c r="B39" s="11" t="s">
        <v>54</v>
      </c>
      <c r="E39" s="72"/>
      <c r="F39" s="40">
        <v>-52</v>
      </c>
      <c r="G39" s="72"/>
      <c r="H39" s="86">
        <v>0</v>
      </c>
      <c r="I39" s="72"/>
      <c r="J39" s="86">
        <v>-127</v>
      </c>
      <c r="K39" s="1"/>
      <c r="L39" s="1"/>
    </row>
    <row r="40" spans="2:12" ht="15" customHeight="1">
      <c r="B40" s="11" t="s">
        <v>55</v>
      </c>
      <c r="E40" s="72"/>
      <c r="F40" s="40">
        <v>0</v>
      </c>
      <c r="G40" s="72"/>
      <c r="H40" s="86">
        <v>-148</v>
      </c>
      <c r="I40" s="72"/>
      <c r="J40" s="86">
        <v>-170</v>
      </c>
      <c r="K40" s="1"/>
      <c r="L40" s="1"/>
    </row>
    <row r="41" spans="2:12" ht="15" customHeight="1">
      <c r="B41" s="11" t="s">
        <v>63</v>
      </c>
      <c r="E41" s="72"/>
      <c r="F41" s="40">
        <f>+Equity!C17</f>
        <v>-35</v>
      </c>
      <c r="G41" s="72"/>
      <c r="H41" s="86">
        <v>0</v>
      </c>
      <c r="I41" s="72"/>
      <c r="J41" s="86">
        <v>-7900</v>
      </c>
      <c r="K41" s="1"/>
      <c r="L41" s="1"/>
    </row>
    <row r="42" spans="1:12" ht="15" customHeight="1">
      <c r="A42" s="14" t="s">
        <v>84</v>
      </c>
      <c r="E42" s="94"/>
      <c r="F42" s="41">
        <f>SUM(F37:F41)</f>
        <v>-87</v>
      </c>
      <c r="G42" s="94"/>
      <c r="H42" s="84">
        <f>SUM(H37:H41)</f>
        <v>-148</v>
      </c>
      <c r="I42" s="94"/>
      <c r="J42" s="84">
        <f>SUM(J37:J41)</f>
        <v>-35519</v>
      </c>
      <c r="K42" s="1"/>
      <c r="L42" s="1"/>
    </row>
    <row r="43" spans="5:12" ht="9.75" customHeight="1">
      <c r="E43" s="72"/>
      <c r="F43" s="44"/>
      <c r="G43" s="72"/>
      <c r="H43" s="24"/>
      <c r="I43" s="72"/>
      <c r="J43" s="24"/>
      <c r="K43" s="1"/>
      <c r="L43" s="1"/>
    </row>
    <row r="44" spans="1:12" s="14" customFormat="1" ht="15" customHeight="1">
      <c r="A44" s="42" t="s">
        <v>25</v>
      </c>
      <c r="E44" s="72"/>
      <c r="F44" s="43">
        <f>F48-F46</f>
        <v>-6500</v>
      </c>
      <c r="G44" s="72"/>
      <c r="H44" s="23">
        <f>H48-H46</f>
        <v>-3734</v>
      </c>
      <c r="I44" s="72"/>
      <c r="J44" s="23">
        <f>J48-J46</f>
        <v>-30258</v>
      </c>
      <c r="K44" s="1"/>
      <c r="L44" s="1"/>
    </row>
    <row r="45" spans="5:12" s="14" customFormat="1" ht="6" customHeight="1">
      <c r="E45" s="72"/>
      <c r="F45" s="44"/>
      <c r="G45" s="72"/>
      <c r="H45" s="24"/>
      <c r="I45" s="72"/>
      <c r="J45" s="24"/>
      <c r="K45" s="1"/>
      <c r="L45" s="1"/>
    </row>
    <row r="46" spans="1:10" s="14" customFormat="1" ht="15" customHeight="1">
      <c r="A46" s="42" t="s">
        <v>119</v>
      </c>
      <c r="E46" s="72"/>
      <c r="F46" s="44">
        <f>+J48</f>
        <v>19977</v>
      </c>
      <c r="G46" s="72"/>
      <c r="H46" s="24">
        <v>50235</v>
      </c>
      <c r="I46" s="72"/>
      <c r="J46" s="24">
        <v>50235</v>
      </c>
    </row>
    <row r="47" spans="5:10" s="14" customFormat="1" ht="6" customHeight="1">
      <c r="E47" s="72"/>
      <c r="F47" s="44"/>
      <c r="G47" s="72"/>
      <c r="H47" s="24"/>
      <c r="I47" s="72"/>
      <c r="J47" s="24"/>
    </row>
    <row r="48" spans="1:10" s="14" customFormat="1" ht="15" customHeight="1" thickBot="1">
      <c r="A48" s="42" t="s">
        <v>120</v>
      </c>
      <c r="B48" s="107"/>
      <c r="C48" s="107"/>
      <c r="D48" s="107"/>
      <c r="E48" s="95"/>
      <c r="F48" s="74">
        <v>13477</v>
      </c>
      <c r="G48" s="95"/>
      <c r="H48" s="53">
        <v>46501</v>
      </c>
      <c r="I48" s="95"/>
      <c r="J48" s="53">
        <v>19977</v>
      </c>
    </row>
    <row r="49" spans="1:10" ht="10.5" customHeight="1" thickTop="1">
      <c r="A49" s="107"/>
      <c r="B49" s="107"/>
      <c r="C49" s="107"/>
      <c r="D49" s="107"/>
      <c r="E49" s="72"/>
      <c r="F49" s="107"/>
      <c r="G49" s="72"/>
      <c r="H49" s="24"/>
      <c r="I49" s="72"/>
      <c r="J49" s="24"/>
    </row>
    <row r="50" spans="1:10" ht="10.5" customHeight="1">
      <c r="A50" s="107"/>
      <c r="B50" s="107"/>
      <c r="C50" s="107"/>
      <c r="D50" s="107"/>
      <c r="E50" s="72"/>
      <c r="F50" s="107"/>
      <c r="G50" s="72"/>
      <c r="H50" s="24"/>
      <c r="I50" s="72"/>
      <c r="J50" s="24"/>
    </row>
    <row r="51" spans="1:10" ht="15" customHeight="1">
      <c r="A51" s="14" t="s">
        <v>121</v>
      </c>
      <c r="E51" s="72"/>
      <c r="F51" s="44"/>
      <c r="G51" s="72"/>
      <c r="H51" s="24"/>
      <c r="I51" s="72"/>
      <c r="J51" s="24"/>
    </row>
    <row r="52" spans="2:10" ht="15" customHeight="1">
      <c r="B52" s="11" t="s">
        <v>101</v>
      </c>
      <c r="E52" s="72"/>
      <c r="F52" s="44">
        <f>43+3154</f>
        <v>3197</v>
      </c>
      <c r="G52" s="72"/>
      <c r="H52" s="24">
        <f>44+1+3140</f>
        <v>3185</v>
      </c>
      <c r="I52" s="72"/>
      <c r="J52" s="24">
        <v>582</v>
      </c>
    </row>
    <row r="53" spans="2:10" ht="15" customHeight="1">
      <c r="B53" s="11" t="s">
        <v>72</v>
      </c>
      <c r="E53" s="72"/>
      <c r="F53" s="43">
        <v>850</v>
      </c>
      <c r="G53" s="72"/>
      <c r="H53" s="23">
        <f>16615+2000</f>
        <v>18615</v>
      </c>
      <c r="I53" s="72"/>
      <c r="J53" s="23">
        <v>7700</v>
      </c>
    </row>
    <row r="54" spans="2:10" ht="15" customHeight="1">
      <c r="B54" s="11" t="s">
        <v>51</v>
      </c>
      <c r="E54" s="72"/>
      <c r="F54" s="43">
        <v>4680</v>
      </c>
      <c r="G54" s="72"/>
      <c r="H54" s="23">
        <v>19951</v>
      </c>
      <c r="I54" s="72"/>
      <c r="J54" s="23">
        <v>6945</v>
      </c>
    </row>
    <row r="55" spans="2:10" ht="15" customHeight="1">
      <c r="B55" s="11" t="s">
        <v>68</v>
      </c>
      <c r="E55" s="72"/>
      <c r="F55" s="43">
        <v>4750</v>
      </c>
      <c r="G55" s="72"/>
      <c r="H55" s="23">
        <v>4750</v>
      </c>
      <c r="I55" s="72"/>
      <c r="J55" s="23">
        <v>4750</v>
      </c>
    </row>
    <row r="56" spans="5:10" s="14" customFormat="1" ht="6" customHeight="1">
      <c r="E56" s="72"/>
      <c r="F56" s="44"/>
      <c r="G56" s="72"/>
      <c r="H56" s="24"/>
      <c r="I56" s="72"/>
      <c r="J56" s="24"/>
    </row>
    <row r="57" spans="5:10" ht="15" customHeight="1" thickBot="1">
      <c r="E57" s="74">
        <f aca="true" t="shared" si="0" ref="E57:J57">SUM(E52:E56)</f>
        <v>0</v>
      </c>
      <c r="F57" s="74">
        <f t="shared" si="0"/>
        <v>13477</v>
      </c>
      <c r="G57" s="74">
        <f t="shared" si="0"/>
        <v>0</v>
      </c>
      <c r="H57" s="74">
        <f t="shared" si="0"/>
        <v>46501</v>
      </c>
      <c r="I57" s="74">
        <f t="shared" si="0"/>
        <v>0</v>
      </c>
      <c r="J57" s="74">
        <f t="shared" si="0"/>
        <v>19977</v>
      </c>
    </row>
    <row r="58" spans="5:10" ht="15" customHeight="1" thickTop="1">
      <c r="E58" s="43"/>
      <c r="F58" s="43"/>
      <c r="G58" s="43"/>
      <c r="H58" s="43"/>
      <c r="I58" s="43"/>
      <c r="J58" s="43"/>
    </row>
    <row r="59" spans="5:10" ht="15" customHeight="1">
      <c r="E59" s="72"/>
      <c r="F59" s="43"/>
      <c r="G59" s="72"/>
      <c r="H59" s="23"/>
      <c r="I59" s="72"/>
      <c r="J59" s="23"/>
    </row>
    <row r="60" spans="1:10" s="103" customFormat="1" ht="15" customHeight="1">
      <c r="A60" s="138" t="s">
        <v>125</v>
      </c>
      <c r="B60" s="138"/>
      <c r="C60" s="138"/>
      <c r="D60" s="138"/>
      <c r="E60" s="138"/>
      <c r="F60" s="138"/>
      <c r="G60" s="138"/>
      <c r="H60" s="138"/>
      <c r="I60" s="138"/>
      <c r="J60" s="138"/>
    </row>
    <row r="61" spans="1:10" ht="15" customHeight="1">
      <c r="A61" s="138"/>
      <c r="B61" s="138"/>
      <c r="C61" s="138"/>
      <c r="D61" s="138"/>
      <c r="E61" s="138"/>
      <c r="F61" s="138"/>
      <c r="G61" s="138"/>
      <c r="H61" s="138"/>
      <c r="I61" s="138"/>
      <c r="J61" s="138"/>
    </row>
    <row r="63" spans="6:10" ht="15" customHeight="1">
      <c r="F63" s="13">
        <f>+F57-F48</f>
        <v>0</v>
      </c>
      <c r="H63" s="13">
        <f>+H57-H48</f>
        <v>0</v>
      </c>
      <c r="J63" s="13">
        <f>+J57-J48</f>
        <v>0</v>
      </c>
    </row>
    <row r="64" spans="6:10" ht="15" customHeight="1">
      <c r="F64" s="13">
        <f>+'BS'!E22</f>
        <v>13477</v>
      </c>
      <c r="H64" s="13">
        <f>+'BS'!F22</f>
        <v>46501</v>
      </c>
      <c r="J64" s="13">
        <f>+'BS'!G22</f>
        <v>19977</v>
      </c>
    </row>
    <row r="65" spans="6:10" ht="15" customHeight="1">
      <c r="F65" s="13">
        <f>+F48-F64</f>
        <v>0</v>
      </c>
      <c r="H65" s="13">
        <f>+H48-H64</f>
        <v>0</v>
      </c>
      <c r="J65" s="13">
        <f>+J48-J64</f>
        <v>0</v>
      </c>
    </row>
    <row r="68" spans="6:10" ht="15" customHeight="1">
      <c r="F68" s="13">
        <f>+F29+F34+F42-F44</f>
        <v>0</v>
      </c>
      <c r="H68" s="13">
        <f>+H29+H34+H42-H44</f>
        <v>0</v>
      </c>
      <c r="J68" s="13">
        <f>+J29+J34+J42-J44</f>
        <v>0</v>
      </c>
    </row>
  </sheetData>
  <mergeCells count="1">
    <mergeCell ref="A60:J61"/>
  </mergeCells>
  <printOptions/>
  <pageMargins left="0.7480314960629921" right="0.24" top="0.54" bottom="0.3937007874015748" header="0.39" footer="0.17"/>
  <pageSetup horizontalDpi="600" verticalDpi="600" orientation="portrait" paperSize="9" scale="92" r:id="rId1"/>
  <headerFooter alignWithMargins="0">
    <oddFooter>&amp;C
&amp;"Times New Roman,Regular"&amp;12Page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OSK Securities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 Department</dc:creator>
  <cp:keywords/>
  <dc:description/>
  <cp:lastModifiedBy>low.peiping</cp:lastModifiedBy>
  <cp:lastPrinted>2006-05-24T07:17:48Z</cp:lastPrinted>
  <dcterms:created xsi:type="dcterms:W3CDTF">1999-03-24T02:44:56Z</dcterms:created>
  <dcterms:modified xsi:type="dcterms:W3CDTF">2006-05-24T09:24:22Z</dcterms:modified>
  <cp:category/>
  <cp:version/>
  <cp:contentType/>
  <cp:contentStatus/>
</cp:coreProperties>
</file>